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0725" windowHeight="7035"/>
  </bookViews>
  <sheets>
    <sheet name="Cash Flow &amp; Income Statement" sheetId="7" r:id="rId1"/>
    <sheet name="Amortization Table" sheetId="14" r:id="rId2"/>
    <sheet name="Sheet1" sheetId="1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dvt_Promo_2">[1]Assumptions!$D$38</definedName>
    <definedName name="Advt_Promo_3">[1]Assumptions!$E$38</definedName>
    <definedName name="AllJobs">#REF!</definedName>
    <definedName name="Amortization_1" localSheetId="1">'[2]Income&amp;Cash Flows'!#REF!</definedName>
    <definedName name="Amortization_1">'[3]Income&amp;Cash Flows'!#REF!</definedName>
    <definedName name="AP_1">'[1]Proj. Bal. Sheets'!$D$38</definedName>
    <definedName name="AP_2">'[1]Proj. Bal. Sheets'!$E$38</definedName>
    <definedName name="AP_3">'[1]Proj. Bal. Sheets'!$F$38</definedName>
    <definedName name="AR_1">'[1]Proj. Bal. Sheets'!$D$8</definedName>
    <definedName name="AR_2">'[1]Proj. Bal. Sheets'!$E$8</definedName>
    <definedName name="AR_3">'[1]Proj. Bal. Sheets'!$F$8</definedName>
    <definedName name="Beg_Bal" localSheetId="1">'Amortization Table'!$C$18:$C$377</definedName>
    <definedName name="Beg_Bal">'[4]Amortization Table'!$C$29:$C$377</definedName>
    <definedName name="Benefits_1">[1]Assumptions!$C$29</definedName>
    <definedName name="Benefits_2">[1]Assumptions!$D$29</definedName>
    <definedName name="Benefits_3">[1]Assumptions!$E$29</definedName>
    <definedName name="Capital_Contribution" localSheetId="1">'[2]Income&amp;Cash Flows'!#REF!</definedName>
    <definedName name="Capital_Contribution">'[3]Income&amp;Cash Flows'!#REF!</definedName>
    <definedName name="CC_1">[1]Assumptions!$C$64</definedName>
    <definedName name="CC_2">[1]Assumptions!$D$64</definedName>
    <definedName name="CC_3">[1]Assumptions!$E$64</definedName>
    <definedName name="CLOSED">#REF!</definedName>
    <definedName name="ClosedNew">#REF!</definedName>
    <definedName name="Closing_Inv_1" localSheetId="1">'[2]Income&amp;Cash Flows'!#REF!</definedName>
    <definedName name="Closing_Inv_1">'[3]Income&amp;Cash Flows'!#REF!</definedName>
    <definedName name="COGS_1">[1]Assumptions!$C$22</definedName>
    <definedName name="COGS_2">[1]Assumptions!$D$22</definedName>
    <definedName name="COGS_3">[1]Assumptions!$E$22</definedName>
    <definedName name="Com_rent_tax_1">[1]Assumptions!$C$31</definedName>
    <definedName name="Cum_Int" localSheetId="1">#REF!</definedName>
    <definedName name="Cum_Int">#REF!</definedName>
    <definedName name="Current_Assets_1">'[1]Proj. Bal. Sheets'!$D$12</definedName>
    <definedName name="Current_Assets_2">'[1]Proj. Bal. Sheets'!$E$12</definedName>
    <definedName name="Current_Assets_3">'[1]Proj. Bal. Sheets'!$F$12</definedName>
    <definedName name="Current_Liabilities_1">'[1]Proj. Bal. Sheets'!$D$42</definedName>
    <definedName name="Current_Liabilities_2">'[1]Proj. Bal. Sheets'!$E$42</definedName>
    <definedName name="Current_Liabilities_3">'[1]Proj. Bal. Sheets'!$F$42</definedName>
    <definedName name="Current_LTD_2">'[1]Proj. Bal. Sheets'!$E$39</definedName>
    <definedName name="Current_LTD_3">'[1]Proj. Bal. Sheets'!$F$39</definedName>
    <definedName name="Data" localSheetId="1">'Amortization Table'!$A$18:$I$377</definedName>
    <definedName name="Data">#REF!</definedName>
    <definedName name="Depreciation_1" localSheetId="1">'[2]Income&amp;Cash Flows'!#REF!</definedName>
    <definedName name="Depreciation_1">'[3]Income&amp;Cash Flows'!#REF!</definedName>
    <definedName name="Depreciation_2">'[1]Proj. Bal. Sheets'!$E$20</definedName>
    <definedName name="Depreciation_3">'[1]Proj. Bal. Sheets'!$F$20</definedName>
    <definedName name="End_Bal" localSheetId="1">'Amortization Table'!$I$18:$I$377</definedName>
    <definedName name="End_Bal">'[4]Amortization Table'!$I$29:$I$377</definedName>
    <definedName name="ESI_2">[1]Assumptions!$D$27</definedName>
    <definedName name="ESI_3">[1]Assumptions!$E$27</definedName>
    <definedName name="Extra_Pay" localSheetId="1">'Amortization Table'!$E$18:$E$377</definedName>
    <definedName name="Extra_Pay">'[4]Amortization Table'!$E$29:$E$377</definedName>
    <definedName name="Full_Print" localSheetId="1">'Amortization Table'!$A$1:$I$377</definedName>
    <definedName name="Full_Print">#REF!</definedName>
    <definedName name="Gross_Profit_1" localSheetId="1">'[2]Income&amp;Cash Flows'!#REF!</definedName>
    <definedName name="Gross_Profit_1">'[3]Income&amp;Cash Flows'!#REF!</definedName>
    <definedName name="Gross_Profit_1P" localSheetId="1">'[2]Income&amp;Cash Flows'!#REF!</definedName>
    <definedName name="Gross_Profit_1P">'[3]Income&amp;Cash Flows'!#REF!</definedName>
    <definedName name="Header_Row" localSheetId="1">ROW('Amortization Table'!$17:$17)</definedName>
    <definedName name="Header_Row">ROW('[4]Amortization Table'!$17:$17)</definedName>
    <definedName name="Int" localSheetId="1">'Amortization Table'!$H$18:$H$377</definedName>
    <definedName name="Int">'[4]Amortization Table'!$H$29:$H$377</definedName>
    <definedName name="Interest_Rate" localSheetId="1">'Amortization Table'!$D$5</definedName>
    <definedName name="Interest_Rate">#REF!</definedName>
    <definedName name="Inv_Build_1">[1]Assumptions!$C$55</definedName>
    <definedName name="Inv_Build_2">[1]Assumptions!$D$55</definedName>
    <definedName name="Inv_Build_3">[1]Assumptions!$E$55</definedName>
    <definedName name="Inv_labor_1">[1]Assumptions!$C$57</definedName>
    <definedName name="Inv_labor_2">[1]Assumptions!$D$57</definedName>
    <definedName name="Inv_labor_3">[1]Assumptions!$E$57</definedName>
    <definedName name="Inv_material_2">[1]Assumptions!$D$56</definedName>
    <definedName name="Inv_material_3">[1]Assumptions!$E$56</definedName>
    <definedName name="Inventory_1">'[1]Proj. Bal. Sheets'!$D$9</definedName>
    <definedName name="Inventory_2">'[1]Proj. Bal. Sheets'!$E$9</definedName>
    <definedName name="Inventory_3">'[1]Proj. Bal. Sheets'!$F$9</definedName>
    <definedName name="kl">#REF!</definedName>
    <definedName name="Last_Row" localSheetId="1">IF('Amortization Table'!Values_Entered,'Amortization Table'!Header_Row+'Amortization Table'!Number_of_Payments,'Amortization Table'!Header_Row)</definedName>
    <definedName name="Last_Row">IF(Values_Entered,Header_Row+Number_of_Payments,Header_Row)</definedName>
    <definedName name="Lblty_Ins_2">[1]Assumptions!$D$36</definedName>
    <definedName name="Lblty_Ins_3">[1]Assumptions!$E$36</definedName>
    <definedName name="Legal_Prof_2">[1]Assumptions!$D$39</definedName>
    <definedName name="Legal_Prof_3">[1]Assumptions!$E$39</definedName>
    <definedName name="Loan_Amount" localSheetId="1">'Amortization Table'!$D$4</definedName>
    <definedName name="Loan_Amount">#REF!</definedName>
    <definedName name="Loan_Start" localSheetId="1">'Amortization Table'!$D$7</definedName>
    <definedName name="Loan_Start">#REF!</definedName>
    <definedName name="Loan_term">[1]Assumptions!$C$59</definedName>
    <definedName name="Loan_Years" localSheetId="1">'Amortization Table'!$D$6</definedName>
    <definedName name="Loan_Years">#REF!</definedName>
    <definedName name="Misc_10">[1]Assumptions!$D$46</definedName>
    <definedName name="Misc_11">[1]Assumptions!$E$46</definedName>
    <definedName name="Misc_12">[1]Assumptions!$D$47</definedName>
    <definedName name="Misc_13">[1]Assumptions!$E$47</definedName>
    <definedName name="Misc_14">[1]Assumptions!$D$48</definedName>
    <definedName name="Misc_15">[1]Assumptions!$E$48</definedName>
    <definedName name="Misc_16">[1]Assumptions!$D$49</definedName>
    <definedName name="Misc_17">[1]Assumptions!$E$49</definedName>
    <definedName name="Misc_18">[1]Assumptions!$D$50</definedName>
    <definedName name="Misc_19">[1]Assumptions!$E$50</definedName>
    <definedName name="Misc_2">[1]Assumptions!$D$42</definedName>
    <definedName name="Misc_20">[1]Assumptions!$D$51</definedName>
    <definedName name="Misc_21">[1]Assumptions!$E$51</definedName>
    <definedName name="Misc_3">[1]Assumptions!$E$42</definedName>
    <definedName name="Misc_4">[1]Assumptions!$D$43</definedName>
    <definedName name="Misc_5">[1]Assumptions!$E$43</definedName>
    <definedName name="Misc_6">[1]Assumptions!$D$44</definedName>
    <definedName name="Misc_7">[1]Assumptions!$E$44</definedName>
    <definedName name="Misc_8">[1]Assumptions!$D$45</definedName>
    <definedName name="Misc_9">[1]Assumptions!$E$45</definedName>
    <definedName name="Month1_Ending_Bal" localSheetId="1">#REF!</definedName>
    <definedName name="Month1_Ending_Bal">#REF!</definedName>
    <definedName name="Month10_Ending_Bal" localSheetId="1">#REF!</definedName>
    <definedName name="Month10_Ending_Bal">#REF!</definedName>
    <definedName name="Month11_Ending_Bal" localSheetId="1">#REF!</definedName>
    <definedName name="Month11_Ending_Bal">#REF!</definedName>
    <definedName name="Month12_Ending_Bal" localSheetId="1">#REF!</definedName>
    <definedName name="Month12_Ending_Bal">#REF!</definedName>
    <definedName name="Month7_Ending_Bal" localSheetId="1">#REF!</definedName>
    <definedName name="Month7_Ending_Bal">#REF!</definedName>
    <definedName name="Month8_Ending_Bal" localSheetId="1">#REF!</definedName>
    <definedName name="Month8_Ending_Bal">#REF!</definedName>
    <definedName name="Month9_Ending_Bal" localSheetId="1">#REF!</definedName>
    <definedName name="Month9_Ending_Bal">#REF!</definedName>
    <definedName name="Num_Pmt_Per_Year" localSheetId="1">#REF!</definedName>
    <definedName name="Num_Pmt_Per_Year">#REF!</definedName>
    <definedName name="Number_of_Payments" localSheetId="1">MATCH(0.01,'Amortization Table'!End_Bal,-1)+1</definedName>
    <definedName name="Number_of_Payments">MATCH(0.01,End_Bal,-1)+1</definedName>
    <definedName name="NYC_Occupancy_tax" localSheetId="1">'[2]Income&amp;Cash Flows'!#REF!</definedName>
    <definedName name="NYC_Occupancy_tax">'[3]Income&amp;Cash Flows'!#REF!</definedName>
    <definedName name="OEI_2">[1]Assumptions!#REF!</definedName>
    <definedName name="OEI_3">[1]Assumptions!#REF!</definedName>
    <definedName name="Off_Supplies_2">[1]Assumptions!$D$33</definedName>
    <definedName name="Off_Supplies_3">[1]Assumptions!$E$33</definedName>
    <definedName name="OheadAllocate">#REF!</definedName>
    <definedName name="OPEN">#REF!</definedName>
    <definedName name="Operating_Expense_1P" localSheetId="1">'[2]Income&amp;Cash Flows'!#REF!</definedName>
    <definedName name="Operating_Expense_1P">'[3]Income&amp;Cash Flows'!#REF!</definedName>
    <definedName name="Operating_Profit_1" localSheetId="1">'[2]Income&amp;Cash Flows'!#REF!</definedName>
    <definedName name="Operating_Profit_1">'[3]Income&amp;Cash Flows'!#REF!</definedName>
    <definedName name="Operating_Profit_1P" localSheetId="1">'[2]Income&amp;Cash Flows'!#REF!</definedName>
    <definedName name="Operating_Profit_1P">'[3]Income&amp;Cash Flows'!#REF!</definedName>
    <definedName name="Pay_Date" localSheetId="1">'Amortization Table'!$B$18:$B$377</definedName>
    <definedName name="Pay_Date">#REF!</definedName>
    <definedName name="Pay_Num" localSheetId="1">'Amortization Table'!$A$18:$A$377</definedName>
    <definedName name="Pay_Num">'[4]Amortization Table'!$A$29:$A$377</definedName>
    <definedName name="Payment_Date" localSheetId="1">DATE(YEAR('Amortization Table'!Loan_Start),MONTH('Amortization Table'!Loan_Start)+Payment_Number,DAY('Amortization Table'!Loan_Start))</definedName>
    <definedName name="Payment_Date">DATE(YEAR([0]!Loan_Start),MONTH([0]!Loan_Start)+Payment_Number,DAY([0]!Loan_Start))</definedName>
    <definedName name="Princ" localSheetId="1">'Amortization Table'!$G$18:$G$377</definedName>
    <definedName name="Princ">'[4]Amortization Table'!$G$29:$G$377</definedName>
    <definedName name="_xlnm.Print_Area" localSheetId="1">'Amortization Table'!$A$1:$I$26</definedName>
    <definedName name="_xlnm.Print_Area" localSheetId="0">'Cash Flow &amp; Income Statement'!$A$1:$P$73</definedName>
    <definedName name="_xlnm.Print_Area">#REF!</definedName>
    <definedName name="Print_Area_Reset" localSheetId="1">OFFSET('Amortization Table'!Full_Print,0,0,'Amortization Table'!Last_Row)</definedName>
    <definedName name="Print_Area_Reset">OFFSET(Full_Print,0,0,[0]!Last_Row)</definedName>
    <definedName name="_xlnm.Print_Titles" localSheetId="1">'Amortization Table'!$17:$17</definedName>
    <definedName name="_xlnm.Print_Titles">#N/A</definedName>
    <definedName name="PSI_2">[1]Assumptions!$D$26</definedName>
    <definedName name="PSI_3">[1]Assumptions!$E$26</definedName>
    <definedName name="Rep_Maint_2">[1]Assumptions!$D$34</definedName>
    <definedName name="Rep_Maint_3">[1]Assumptions!$E$34</definedName>
    <definedName name="Repayment_Of_Term_Loan">[1]Assumptions!$C$63</definedName>
    <definedName name="Sales_1">[1]Assumptions!$C$21</definedName>
    <definedName name="Sales_2">[1]Assumptions!$D$21</definedName>
    <definedName name="Sales_3">[1]Assumptions!$E$21</definedName>
    <definedName name="Sched_Pay" localSheetId="1">'Amortization Table'!$D$18:$D$377</definedName>
    <definedName name="Sched_Pay">'[4]Amortization Table'!$D$29:$D$377</definedName>
    <definedName name="Scheduled_Extra_Payments" localSheetId="1">'Amortization Table'!$D$8</definedName>
    <definedName name="Scheduled_Extra_Payments">#REF!</definedName>
    <definedName name="Scheduled_Interest_Rate" localSheetId="1">'Amortization Table'!$D$5</definedName>
    <definedName name="Scheduled_Interest_Rate">#REF!</definedName>
    <definedName name="Scheduled_Monthly_Payment" localSheetId="1">'Amortization Table'!$D$11</definedName>
    <definedName name="Scheduled_Monthly_Payment">#REF!</definedName>
    <definedName name="SUMMARY">#REF!</definedName>
    <definedName name="Tele_2">[1]Assumptions!$D$35</definedName>
    <definedName name="Tele_3">[1]Assumptions!$E$35</definedName>
    <definedName name="Total_Assets_1">'[1]Proj. Bal. Sheets'!$D$32</definedName>
    <definedName name="Total_Assets_2">'[1]Proj. Bal. Sheets'!$E$32</definedName>
    <definedName name="Total_Assets_3">'[1]Proj. Bal. Sheets'!$F$32</definedName>
    <definedName name="Total_COGS_1" localSheetId="1">'[2]Income&amp;Cash Flows'!#REF!</definedName>
    <definedName name="Total_COGS_1">'[3]Income&amp;Cash Flows'!#REF!</definedName>
    <definedName name="Total_Equity_1">'[1]Proj. Bal. Sheets'!$D$56</definedName>
    <definedName name="Total_Equity_2">'[1]Proj. Bal. Sheets'!$E$56</definedName>
    <definedName name="Total_Equity_3">'[1]Proj. Bal. Sheets'!$F$56</definedName>
    <definedName name="Total_Interest" localSheetId="1">'Amortization Table'!$D$15</definedName>
    <definedName name="Total_Interest">#REF!</definedName>
    <definedName name="Total_Liabilities_1">'[1]Proj. Bal. Sheets'!$D$50</definedName>
    <definedName name="Total_Liabilities_2">'[1]Proj. Bal. Sheets'!$E$50</definedName>
    <definedName name="Total_Liabilities_3">'[1]Proj. Bal. Sheets'!$F$50</definedName>
    <definedName name="Total_Pay" localSheetId="1">'Amortization Table'!$F$18:$F$377</definedName>
    <definedName name="Total_Pay">'[4]Amortization Table'!$F$29:$F$377</definedName>
    <definedName name="Total_Payment" localSheetId="1">Scheduled_Payment+Extra_Payment</definedName>
    <definedName name="Total_Payment">Scheduled_Payment+Extra_Payment</definedName>
    <definedName name="TOTAL_SALES_1">'[5]Income&amp;Cash Flows'!$O$4</definedName>
    <definedName name="Travel_Ent_2">[1]Assumptions!$D$37</definedName>
    <definedName name="Travel_Ent_3">[1]Assumptions!$E$37</definedName>
    <definedName name="Utilities_2">[1]Assumptions!$D$32</definedName>
    <definedName name="Utilities_3">[1]Assumptions!$E$32</definedName>
    <definedName name="Values_Entered" localSheetId="1">IF('Amortization Table'!Loan_Amount*'Amortization Table'!Interest_Rate*'Amortization Table'!Loan_Years*'Amortization Table'!Loan_Start&gt;0,1,0)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D12" i="7" l="1"/>
  <c r="F4" i="7" l="1"/>
  <c r="G4" i="7" s="1"/>
  <c r="H4" i="7" s="1"/>
  <c r="I4" i="7" s="1"/>
  <c r="J4" i="7" s="1"/>
  <c r="K4" i="7" s="1"/>
  <c r="L4" i="7" s="1"/>
  <c r="M4" i="7" s="1"/>
  <c r="N4" i="7" s="1"/>
  <c r="O4" i="7" s="1"/>
  <c r="E4" i="7"/>
  <c r="D4" i="7"/>
  <c r="P39" i="7" l="1"/>
  <c r="P40" i="7"/>
  <c r="P41" i="7"/>
  <c r="P42" i="7"/>
  <c r="P43" i="7"/>
  <c r="O29" i="7"/>
  <c r="E36" i="7" l="1"/>
  <c r="D24" i="7" l="1"/>
  <c r="E50" i="7" l="1"/>
  <c r="E51" i="7"/>
  <c r="E30" i="7"/>
  <c r="F30" i="7"/>
  <c r="G30" i="7"/>
  <c r="H30" i="7"/>
  <c r="I30" i="7"/>
  <c r="J30" i="7"/>
  <c r="K30" i="7"/>
  <c r="L30" i="7"/>
  <c r="M30" i="7"/>
  <c r="N30" i="7"/>
  <c r="O30" i="7"/>
  <c r="E31" i="7"/>
  <c r="F31" i="7"/>
  <c r="G31" i="7"/>
  <c r="H31" i="7"/>
  <c r="I31" i="7"/>
  <c r="J31" i="7"/>
  <c r="K31" i="7"/>
  <c r="L31" i="7"/>
  <c r="M31" i="7"/>
  <c r="N31" i="7"/>
  <c r="O31" i="7"/>
  <c r="D30" i="7"/>
  <c r="D31" i="7"/>
  <c r="D29" i="7"/>
  <c r="E29" i="7"/>
  <c r="F50" i="7" l="1"/>
  <c r="G50" i="7" s="1"/>
  <c r="H50" i="7" s="1"/>
  <c r="I50" i="7" s="1"/>
  <c r="J50" i="7" s="1"/>
  <c r="K50" i="7" s="1"/>
  <c r="L50" i="7" s="1"/>
  <c r="M50" i="7" s="1"/>
  <c r="N50" i="7" s="1"/>
  <c r="O50" i="7" s="1"/>
  <c r="D60" i="7"/>
  <c r="E60" i="7"/>
  <c r="F60" i="7"/>
  <c r="G60" i="7"/>
  <c r="H60" i="7"/>
  <c r="I60" i="7"/>
  <c r="J60" i="7"/>
  <c r="K60" i="7"/>
  <c r="L60" i="7"/>
  <c r="M60" i="7"/>
  <c r="N60" i="7"/>
  <c r="O60" i="7"/>
  <c r="P50" i="7" l="1"/>
  <c r="F29" i="7"/>
  <c r="F51" i="7"/>
  <c r="G51" i="7" s="1"/>
  <c r="H51" i="7" s="1"/>
  <c r="I51" i="7" s="1"/>
  <c r="J51" i="7" s="1"/>
  <c r="K51" i="7" s="1"/>
  <c r="L51" i="7" s="1"/>
  <c r="M51" i="7" s="1"/>
  <c r="N51" i="7" s="1"/>
  <c r="O51" i="7" s="1"/>
  <c r="F37" i="7"/>
  <c r="G37" i="7" s="1"/>
  <c r="H37" i="7" s="1"/>
  <c r="I37" i="7" s="1"/>
  <c r="J37" i="7" s="1"/>
  <c r="K37" i="7" s="1"/>
  <c r="L37" i="7" s="1"/>
  <c r="M37" i="7" s="1"/>
  <c r="N37" i="7" s="1"/>
  <c r="O37" i="7" s="1"/>
  <c r="F38" i="7"/>
  <c r="G38" i="7" s="1"/>
  <c r="H38" i="7" s="1"/>
  <c r="I38" i="7" s="1"/>
  <c r="J38" i="7" s="1"/>
  <c r="K38" i="7" s="1"/>
  <c r="L38" i="7" s="1"/>
  <c r="M38" i="7" s="1"/>
  <c r="N38" i="7" s="1"/>
  <c r="O38" i="7" s="1"/>
  <c r="F36" i="7"/>
  <c r="G36" i="7" s="1"/>
  <c r="H36" i="7" s="1"/>
  <c r="I36" i="7" s="1"/>
  <c r="J36" i="7" s="1"/>
  <c r="K36" i="7" s="1"/>
  <c r="L36" i="7" s="1"/>
  <c r="M36" i="7" s="1"/>
  <c r="N36" i="7" s="1"/>
  <c r="O36" i="7" s="1"/>
  <c r="E35" i="7"/>
  <c r="F35" i="7" s="1"/>
  <c r="G35" i="7" s="1"/>
  <c r="H35" i="7" s="1"/>
  <c r="I35" i="7" s="1"/>
  <c r="J35" i="7" s="1"/>
  <c r="K35" i="7" s="1"/>
  <c r="L35" i="7" s="1"/>
  <c r="M35" i="7" s="1"/>
  <c r="N35" i="7" s="1"/>
  <c r="O35" i="7" s="1"/>
  <c r="E45" i="7" l="1"/>
  <c r="G29" i="7"/>
  <c r="P63" i="7"/>
  <c r="P51" i="7"/>
  <c r="P44" i="7"/>
  <c r="P38" i="7"/>
  <c r="P37" i="7"/>
  <c r="P36" i="7"/>
  <c r="P35" i="7"/>
  <c r="P25" i="7"/>
  <c r="P24" i="7"/>
  <c r="P23" i="7"/>
  <c r="P22" i="7"/>
  <c r="P21" i="7"/>
  <c r="P14" i="7"/>
  <c r="P11" i="7"/>
  <c r="P9" i="7"/>
  <c r="P8" i="7"/>
  <c r="O45" i="7"/>
  <c r="O70" i="7" s="1"/>
  <c r="O26" i="7"/>
  <c r="O15" i="7"/>
  <c r="H29" i="7" l="1"/>
  <c r="P13" i="7"/>
  <c r="I29" i="7" l="1"/>
  <c r="A279" i="14"/>
  <c r="E279" i="14" s="1"/>
  <c r="C18" i="14"/>
  <c r="A18" i="14"/>
  <c r="D12" i="14"/>
  <c r="D11" i="14"/>
  <c r="J29" i="7" l="1"/>
  <c r="H18" i="14"/>
  <c r="D68" i="7" s="1"/>
  <c r="D214" i="14"/>
  <c r="D212" i="14"/>
  <c r="D210" i="14"/>
  <c r="D208" i="14"/>
  <c r="D206" i="14"/>
  <c r="D204" i="14"/>
  <c r="D202" i="14"/>
  <c r="D200" i="14"/>
  <c r="D198" i="14"/>
  <c r="D196" i="14"/>
  <c r="D194" i="14"/>
  <c r="D192" i="14"/>
  <c r="D190" i="14"/>
  <c r="D188" i="14"/>
  <c r="D186" i="14"/>
  <c r="D279" i="14"/>
  <c r="D213" i="14"/>
  <c r="D211" i="14"/>
  <c r="D203" i="14"/>
  <c r="D181" i="14"/>
  <c r="D180" i="14"/>
  <c r="D173" i="14"/>
  <c r="D172" i="14"/>
  <c r="D168" i="14"/>
  <c r="D166" i="14"/>
  <c r="D164" i="14"/>
  <c r="D162" i="14"/>
  <c r="D160" i="14"/>
  <c r="D158" i="14"/>
  <c r="D156" i="14"/>
  <c r="D154" i="14"/>
  <c r="D152" i="14"/>
  <c r="D150" i="14"/>
  <c r="D148" i="14"/>
  <c r="D146" i="14"/>
  <c r="D144" i="14"/>
  <c r="D142" i="14"/>
  <c r="D140" i="14"/>
  <c r="D88" i="14"/>
  <c r="D87" i="14"/>
  <c r="D86" i="14"/>
  <c r="D85" i="14"/>
  <c r="D84" i="14"/>
  <c r="D83" i="14"/>
  <c r="D82" i="14"/>
  <c r="D81" i="14"/>
  <c r="D80" i="14"/>
  <c r="D205" i="14"/>
  <c r="D197" i="14"/>
  <c r="D195" i="14"/>
  <c r="D191" i="14"/>
  <c r="D187" i="14"/>
  <c r="D209" i="14"/>
  <c r="D201" i="14"/>
  <c r="D193" i="14"/>
  <c r="D189" i="14"/>
  <c r="D185" i="14"/>
  <c r="D183" i="14"/>
  <c r="D182" i="14"/>
  <c r="D175" i="14"/>
  <c r="D174" i="14"/>
  <c r="D138" i="14"/>
  <c r="D136" i="14"/>
  <c r="D134" i="14"/>
  <c r="D132" i="14"/>
  <c r="D130" i="14"/>
  <c r="D128" i="14"/>
  <c r="D126" i="14"/>
  <c r="D124" i="14"/>
  <c r="D122" i="14"/>
  <c r="D120" i="14"/>
  <c r="D118" i="14"/>
  <c r="D116" i="14"/>
  <c r="D114" i="14"/>
  <c r="D112" i="14"/>
  <c r="D110" i="14"/>
  <c r="D108" i="14"/>
  <c r="D106" i="14"/>
  <c r="D104" i="14"/>
  <c r="D102" i="14"/>
  <c r="D100" i="14"/>
  <c r="D98" i="14"/>
  <c r="D96" i="14"/>
  <c r="D94" i="14"/>
  <c r="D92" i="14"/>
  <c r="D90" i="14"/>
  <c r="D184" i="14"/>
  <c r="D177" i="14"/>
  <c r="D167" i="14"/>
  <c r="D163" i="14"/>
  <c r="D159" i="14"/>
  <c r="D155" i="14"/>
  <c r="D151" i="14"/>
  <c r="D147" i="14"/>
  <c r="D143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78" i="14"/>
  <c r="D171" i="14"/>
  <c r="D137" i="14"/>
  <c r="D133" i="14"/>
  <c r="D129" i="14"/>
  <c r="D125" i="14"/>
  <c r="D121" i="14"/>
  <c r="D117" i="14"/>
  <c r="D113" i="14"/>
  <c r="D109" i="14"/>
  <c r="D105" i="14"/>
  <c r="D101" i="14"/>
  <c r="D97" i="14"/>
  <c r="D93" i="14"/>
  <c r="D89" i="14"/>
  <c r="D79" i="14"/>
  <c r="D77" i="14"/>
  <c r="D199" i="14"/>
  <c r="D176" i="14"/>
  <c r="D169" i="14"/>
  <c r="D165" i="14"/>
  <c r="D161" i="14"/>
  <c r="D157" i="14"/>
  <c r="D153" i="14"/>
  <c r="D149" i="14"/>
  <c r="D145" i="14"/>
  <c r="D141" i="14"/>
  <c r="D207" i="14"/>
  <c r="D179" i="14"/>
  <c r="D170" i="14"/>
  <c r="D135" i="14"/>
  <c r="D131" i="14"/>
  <c r="D127" i="14"/>
  <c r="D123" i="14"/>
  <c r="D119" i="14"/>
  <c r="D115" i="14"/>
  <c r="D111" i="14"/>
  <c r="D107" i="14"/>
  <c r="D103" i="14"/>
  <c r="D99" i="14"/>
  <c r="D95" i="14"/>
  <c r="D91" i="14"/>
  <c r="D78" i="14"/>
  <c r="D18" i="14"/>
  <c r="F18" i="14" s="1"/>
  <c r="A19" i="14"/>
  <c r="C279" i="14"/>
  <c r="A280" i="14"/>
  <c r="F279" i="14"/>
  <c r="B279" i="14"/>
  <c r="D45" i="7"/>
  <c r="M45" i="7"/>
  <c r="M70" i="7" s="1"/>
  <c r="J45" i="7"/>
  <c r="J70" i="7" s="1"/>
  <c r="I45" i="7"/>
  <c r="I70" i="7" s="1"/>
  <c r="L45" i="7"/>
  <c r="L70" i="7" s="1"/>
  <c r="H45" i="7"/>
  <c r="H70" i="7" s="1"/>
  <c r="N45" i="7"/>
  <c r="N70" i="7" s="1"/>
  <c r="F45" i="7"/>
  <c r="F70" i="7" s="1"/>
  <c r="K45" i="7"/>
  <c r="K70" i="7" s="1"/>
  <c r="G45" i="7"/>
  <c r="G70" i="7" s="1"/>
  <c r="E70" i="7"/>
  <c r="K29" i="7" l="1"/>
  <c r="P31" i="7"/>
  <c r="D70" i="7"/>
  <c r="P70" i="7" s="1"/>
  <c r="P45" i="7"/>
  <c r="G18" i="14"/>
  <c r="I18" i="14" s="1"/>
  <c r="C19" i="14" s="1"/>
  <c r="E49" i="7"/>
  <c r="F19" i="14"/>
  <c r="F49" i="7" s="1"/>
  <c r="A20" i="14"/>
  <c r="E280" i="14"/>
  <c r="B280" i="14"/>
  <c r="D280" i="14"/>
  <c r="A281" i="14"/>
  <c r="H279" i="14"/>
  <c r="G279" i="14" s="1"/>
  <c r="I279" i="14" s="1"/>
  <c r="C280" i="14" s="1"/>
  <c r="L29" i="7" l="1"/>
  <c r="F280" i="14"/>
  <c r="H280" i="14"/>
  <c r="H19" i="14"/>
  <c r="E68" i="7" s="1"/>
  <c r="F20" i="14"/>
  <c r="G49" i="7" s="1"/>
  <c r="A21" i="14"/>
  <c r="B20" i="14"/>
  <c r="D281" i="14"/>
  <c r="A282" i="14"/>
  <c r="B281" i="14"/>
  <c r="E281" i="14"/>
  <c r="D32" i="7"/>
  <c r="D65" i="7" s="1"/>
  <c r="M29" i="7" l="1"/>
  <c r="G280" i="14"/>
  <c r="I280" i="14" s="1"/>
  <c r="C281" i="14" s="1"/>
  <c r="H281" i="14" s="1"/>
  <c r="P30" i="7"/>
  <c r="D71" i="7"/>
  <c r="F281" i="14"/>
  <c r="B21" i="14"/>
  <c r="F21" i="14"/>
  <c r="H49" i="7" s="1"/>
  <c r="A22" i="14"/>
  <c r="G19" i="14"/>
  <c r="I19" i="14" s="1"/>
  <c r="A283" i="14"/>
  <c r="E282" i="14"/>
  <c r="D282" i="14"/>
  <c r="B282" i="14"/>
  <c r="E32" i="7"/>
  <c r="F32" i="7"/>
  <c r="G281" i="14" l="1"/>
  <c r="I281" i="14" s="1"/>
  <c r="C282" i="14" s="1"/>
  <c r="H282" i="14" s="1"/>
  <c r="N29" i="7"/>
  <c r="E65" i="7"/>
  <c r="E71" i="7" s="1"/>
  <c r="F65" i="7"/>
  <c r="F71" i="7" s="1"/>
  <c r="F282" i="14"/>
  <c r="C20" i="14"/>
  <c r="A284" i="14"/>
  <c r="B283" i="14"/>
  <c r="E283" i="14"/>
  <c r="D283" i="14"/>
  <c r="F22" i="14"/>
  <c r="I49" i="7" s="1"/>
  <c r="A23" i="14"/>
  <c r="B22" i="14"/>
  <c r="G32" i="7"/>
  <c r="D53" i="7"/>
  <c r="E53" i="7"/>
  <c r="D15" i="7"/>
  <c r="E15" i="7"/>
  <c r="F15" i="7"/>
  <c r="G15" i="7"/>
  <c r="H15" i="7"/>
  <c r="I15" i="7"/>
  <c r="J15" i="7"/>
  <c r="K15" i="7"/>
  <c r="L15" i="7"/>
  <c r="M15" i="7"/>
  <c r="N15" i="7"/>
  <c r="G65" i="7" l="1"/>
  <c r="G71" i="7" s="1"/>
  <c r="O12" i="7"/>
  <c r="P7" i="7"/>
  <c r="P12" i="7" s="1"/>
  <c r="F283" i="14"/>
  <c r="G282" i="14"/>
  <c r="I282" i="14" s="1"/>
  <c r="C283" i="14" s="1"/>
  <c r="H283" i="14" s="1"/>
  <c r="E284" i="14"/>
  <c r="D284" i="14"/>
  <c r="A285" i="14"/>
  <c r="B284" i="14"/>
  <c r="B23" i="14"/>
  <c r="F23" i="14"/>
  <c r="J49" i="7" s="1"/>
  <c r="A24" i="14"/>
  <c r="H20" i="14"/>
  <c r="H32" i="7"/>
  <c r="D47" i="7"/>
  <c r="D54" i="7" s="1"/>
  <c r="P15" i="7"/>
  <c r="F53" i="7"/>
  <c r="F12" i="7"/>
  <c r="E12" i="7"/>
  <c r="G283" i="14" l="1"/>
  <c r="I283" i="14" s="1"/>
  <c r="C284" i="14" s="1"/>
  <c r="H284" i="14" s="1"/>
  <c r="O62" i="7"/>
  <c r="O64" i="7" s="1"/>
  <c r="O16" i="7"/>
  <c r="P29" i="7"/>
  <c r="O32" i="7"/>
  <c r="H65" i="7"/>
  <c r="H71" i="7" s="1"/>
  <c r="G20" i="14"/>
  <c r="I20" i="14" s="1"/>
  <c r="C21" i="14" s="1"/>
  <c r="F68" i="7"/>
  <c r="F284" i="14"/>
  <c r="F24" i="14"/>
  <c r="K49" i="7" s="1"/>
  <c r="A25" i="14"/>
  <c r="B24" i="14"/>
  <c r="D285" i="14"/>
  <c r="A286" i="14"/>
  <c r="E285" i="14"/>
  <c r="B285" i="14"/>
  <c r="I32" i="7"/>
  <c r="E26" i="7"/>
  <c r="E47" i="7" s="1"/>
  <c r="E54" i="7" s="1"/>
  <c r="D62" i="7"/>
  <c r="D16" i="7"/>
  <c r="F62" i="7"/>
  <c r="F64" i="7" s="1"/>
  <c r="F16" i="7"/>
  <c r="E62" i="7"/>
  <c r="E64" i="7" s="1"/>
  <c r="E16" i="7"/>
  <c r="G53" i="7"/>
  <c r="G12" i="7"/>
  <c r="O65" i="7" l="1"/>
  <c r="O47" i="7"/>
  <c r="I65" i="7"/>
  <c r="I71" i="7" s="1"/>
  <c r="F285" i="14"/>
  <c r="E73" i="7"/>
  <c r="E66" i="7"/>
  <c r="F73" i="7"/>
  <c r="F66" i="7"/>
  <c r="D64" i="7"/>
  <c r="G284" i="14"/>
  <c r="I284" i="14" s="1"/>
  <c r="C285" i="14" s="1"/>
  <c r="H285" i="14" s="1"/>
  <c r="H21" i="14"/>
  <c r="E286" i="14"/>
  <c r="A287" i="14"/>
  <c r="D286" i="14"/>
  <c r="B286" i="14"/>
  <c r="B25" i="14"/>
  <c r="F25" i="14"/>
  <c r="L49" i="7" s="1"/>
  <c r="A26" i="14"/>
  <c r="J32" i="7"/>
  <c r="E55" i="7"/>
  <c r="F26" i="7"/>
  <c r="F47" i="7" s="1"/>
  <c r="F54" i="7" s="1"/>
  <c r="G62" i="7"/>
  <c r="G64" i="7" s="1"/>
  <c r="G16" i="7"/>
  <c r="H53" i="7"/>
  <c r="H12" i="7"/>
  <c r="G285" i="14" l="1"/>
  <c r="I285" i="14" s="1"/>
  <c r="C286" i="14" s="1"/>
  <c r="H286" i="14" s="1"/>
  <c r="J65" i="7"/>
  <c r="J71" i="7" s="1"/>
  <c r="O66" i="7"/>
  <c r="O71" i="7"/>
  <c r="O73" i="7" s="1"/>
  <c r="G73" i="7"/>
  <c r="G66" i="7"/>
  <c r="G21" i="14"/>
  <c r="I21" i="14" s="1"/>
  <c r="C22" i="14" s="1"/>
  <c r="G68" i="7"/>
  <c r="D73" i="7"/>
  <c r="D66" i="7"/>
  <c r="D55" i="7"/>
  <c r="D56" i="7" s="1"/>
  <c r="F286" i="14"/>
  <c r="F26" i="14"/>
  <c r="M49" i="7" s="1"/>
  <c r="A27" i="14"/>
  <c r="B26" i="14"/>
  <c r="A288" i="14"/>
  <c r="B287" i="14"/>
  <c r="E287" i="14"/>
  <c r="D287" i="14"/>
  <c r="K32" i="7"/>
  <c r="G26" i="7"/>
  <c r="G47" i="7" s="1"/>
  <c r="G54" i="7" s="1"/>
  <c r="H62" i="7"/>
  <c r="H64" i="7" s="1"/>
  <c r="H16" i="7"/>
  <c r="I53" i="7"/>
  <c r="I12" i="7"/>
  <c r="K65" i="7" l="1"/>
  <c r="K71" i="7" s="1"/>
  <c r="H73" i="7"/>
  <c r="H66" i="7"/>
  <c r="G286" i="14"/>
  <c r="I286" i="14" s="1"/>
  <c r="C287" i="14" s="1"/>
  <c r="H287" i="14" s="1"/>
  <c r="F287" i="14"/>
  <c r="E288" i="14"/>
  <c r="A289" i="14"/>
  <c r="D288" i="14"/>
  <c r="B288" i="14"/>
  <c r="B27" i="14"/>
  <c r="F27" i="14"/>
  <c r="N49" i="7" s="1"/>
  <c r="A28" i="14"/>
  <c r="H22" i="14"/>
  <c r="L32" i="7"/>
  <c r="G55" i="7"/>
  <c r="H26" i="7"/>
  <c r="H47" i="7" s="1"/>
  <c r="H54" i="7" s="1"/>
  <c r="E5" i="7"/>
  <c r="E56" i="7" s="1"/>
  <c r="F5" i="7" s="1"/>
  <c r="I62" i="7"/>
  <c r="I64" i="7" s="1"/>
  <c r="I16" i="7"/>
  <c r="J53" i="7"/>
  <c r="J12" i="7"/>
  <c r="F288" i="14" l="1"/>
  <c r="L65" i="7"/>
  <c r="L71" i="7" s="1"/>
  <c r="I73" i="7"/>
  <c r="I66" i="7"/>
  <c r="G22" i="14"/>
  <c r="I22" i="14" s="1"/>
  <c r="C23" i="14" s="1"/>
  <c r="H23" i="14" s="1"/>
  <c r="H68" i="7"/>
  <c r="F55" i="7"/>
  <c r="F56" i="7" s="1"/>
  <c r="G5" i="7" s="1"/>
  <c r="G287" i="14"/>
  <c r="I287" i="14" s="1"/>
  <c r="C288" i="14" s="1"/>
  <c r="H288" i="14" s="1"/>
  <c r="F28" i="14"/>
  <c r="O49" i="7" s="1"/>
  <c r="A29" i="14"/>
  <c r="B28" i="14"/>
  <c r="D289" i="14"/>
  <c r="B289" i="14"/>
  <c r="E289" i="14"/>
  <c r="A290" i="14"/>
  <c r="M32" i="7"/>
  <c r="I26" i="7"/>
  <c r="I47" i="7" s="1"/>
  <c r="I54" i="7" s="1"/>
  <c r="H55" i="7"/>
  <c r="J62" i="7"/>
  <c r="J64" i="7" s="1"/>
  <c r="J16" i="7"/>
  <c r="K53" i="7"/>
  <c r="K12" i="7"/>
  <c r="G288" i="14" l="1"/>
  <c r="I288" i="14" s="1"/>
  <c r="C289" i="14" s="1"/>
  <c r="H289" i="14" s="1"/>
  <c r="M65" i="7"/>
  <c r="M71" i="7" s="1"/>
  <c r="J73" i="7"/>
  <c r="J66" i="7"/>
  <c r="G23" i="14"/>
  <c r="I23" i="14" s="1"/>
  <c r="C24" i="14" s="1"/>
  <c r="H24" i="14" s="1"/>
  <c r="I68" i="7"/>
  <c r="F289" i="14"/>
  <c r="B29" i="14"/>
  <c r="F29" i="14"/>
  <c r="A30" i="14"/>
  <c r="B290" i="14"/>
  <c r="E290" i="14"/>
  <c r="A291" i="14"/>
  <c r="D290" i="14"/>
  <c r="N32" i="7"/>
  <c r="J26" i="7"/>
  <c r="J47" i="7" s="1"/>
  <c r="J54" i="7" s="1"/>
  <c r="K62" i="7"/>
  <c r="K16" i="7"/>
  <c r="L53" i="7"/>
  <c r="L12" i="7"/>
  <c r="N65" i="7" l="1"/>
  <c r="N71" i="7" s="1"/>
  <c r="O53" i="7"/>
  <c r="P49" i="7"/>
  <c r="P53" i="7" s="1"/>
  <c r="G24" i="14"/>
  <c r="I24" i="14" s="1"/>
  <c r="C25" i="14" s="1"/>
  <c r="H25" i="14" s="1"/>
  <c r="J68" i="7"/>
  <c r="K64" i="7"/>
  <c r="G289" i="14"/>
  <c r="I289" i="14" s="1"/>
  <c r="C290" i="14" s="1"/>
  <c r="H290" i="14" s="1"/>
  <c r="F290" i="14"/>
  <c r="F30" i="14"/>
  <c r="A31" i="14"/>
  <c r="B30" i="14"/>
  <c r="A292" i="14"/>
  <c r="B291" i="14"/>
  <c r="D291" i="14"/>
  <c r="E291" i="14"/>
  <c r="P32" i="7"/>
  <c r="J55" i="7"/>
  <c r="K26" i="7"/>
  <c r="K47" i="7" s="1"/>
  <c r="K54" i="7" s="1"/>
  <c r="L62" i="7"/>
  <c r="L64" i="7" s="1"/>
  <c r="L16" i="7"/>
  <c r="N53" i="7"/>
  <c r="M53" i="7"/>
  <c r="M12" i="7"/>
  <c r="O54" i="7" l="1"/>
  <c r="O55" i="7" s="1"/>
  <c r="G290" i="14"/>
  <c r="I290" i="14" s="1"/>
  <c r="C291" i="14" s="1"/>
  <c r="H291" i="14" s="1"/>
  <c r="K73" i="7"/>
  <c r="K66" i="7"/>
  <c r="L73" i="7"/>
  <c r="L66" i="7"/>
  <c r="G25" i="14"/>
  <c r="I25" i="14" s="1"/>
  <c r="C26" i="14" s="1"/>
  <c r="H26" i="14" s="1"/>
  <c r="K68" i="7"/>
  <c r="I55" i="7"/>
  <c r="F291" i="14"/>
  <c r="E292" i="14"/>
  <c r="A293" i="14"/>
  <c r="B292" i="14"/>
  <c r="D292" i="14"/>
  <c r="B31" i="14"/>
  <c r="F31" i="14"/>
  <c r="A32" i="14"/>
  <c r="K55" i="7"/>
  <c r="L26" i="7"/>
  <c r="L47" i="7" s="1"/>
  <c r="L54" i="7" s="1"/>
  <c r="M62" i="7"/>
  <c r="M64" i="7" s="1"/>
  <c r="M16" i="7"/>
  <c r="M73" i="7" l="1"/>
  <c r="M66" i="7"/>
  <c r="G26" i="14"/>
  <c r="I26" i="14" s="1"/>
  <c r="C27" i="14" s="1"/>
  <c r="H27" i="14" s="1"/>
  <c r="L68" i="7"/>
  <c r="F292" i="14"/>
  <c r="G291" i="14"/>
  <c r="I291" i="14" s="1"/>
  <c r="C292" i="14" s="1"/>
  <c r="H292" i="14" s="1"/>
  <c r="D293" i="14"/>
  <c r="B293" i="14"/>
  <c r="E293" i="14"/>
  <c r="A294" i="14"/>
  <c r="F32" i="14"/>
  <c r="A33" i="14"/>
  <c r="B32" i="14"/>
  <c r="L55" i="7"/>
  <c r="N26" i="7"/>
  <c r="N47" i="7" s="1"/>
  <c r="N54" i="7" s="1"/>
  <c r="M26" i="7"/>
  <c r="M47" i="7" s="1"/>
  <c r="M54" i="7" s="1"/>
  <c r="N12" i="7"/>
  <c r="P16" i="7"/>
  <c r="G292" i="14" l="1"/>
  <c r="I292" i="14" s="1"/>
  <c r="C293" i="14" s="1"/>
  <c r="H293" i="14" s="1"/>
  <c r="G27" i="14"/>
  <c r="I27" i="14" s="1"/>
  <c r="C28" i="14" s="1"/>
  <c r="M68" i="7"/>
  <c r="P26" i="7"/>
  <c r="F293" i="14"/>
  <c r="H28" i="14"/>
  <c r="B33" i="14"/>
  <c r="F33" i="14"/>
  <c r="A34" i="14"/>
  <c r="D294" i="14"/>
  <c r="E294" i="14"/>
  <c r="A295" i="14"/>
  <c r="B294" i="14"/>
  <c r="M55" i="7"/>
  <c r="P47" i="7"/>
  <c r="N62" i="7"/>
  <c r="N16" i="7"/>
  <c r="G293" i="14" l="1"/>
  <c r="I293" i="14" s="1"/>
  <c r="C294" i="14" s="1"/>
  <c r="H294" i="14" s="1"/>
  <c r="G28" i="14"/>
  <c r="I28" i="14" s="1"/>
  <c r="C29" i="14" s="1"/>
  <c r="H29" i="14" s="1"/>
  <c r="N68" i="7"/>
  <c r="N64" i="7"/>
  <c r="P62" i="7"/>
  <c r="P64" i="7" s="1"/>
  <c r="P65" i="7" s="1"/>
  <c r="F294" i="14"/>
  <c r="F34" i="14"/>
  <c r="B34" i="14"/>
  <c r="A35" i="14"/>
  <c r="A296" i="14"/>
  <c r="B295" i="14"/>
  <c r="E295" i="14"/>
  <c r="D295" i="14"/>
  <c r="P71" i="7"/>
  <c r="G294" i="14" l="1"/>
  <c r="I294" i="14" s="1"/>
  <c r="C295" i="14" s="1"/>
  <c r="H295" i="14" s="1"/>
  <c r="G29" i="14"/>
  <c r="I29" i="14" s="1"/>
  <c r="C30" i="14" s="1"/>
  <c r="H30" i="14" s="1"/>
  <c r="G30" i="14" s="1"/>
  <c r="I30" i="14" s="1"/>
  <c r="C31" i="14" s="1"/>
  <c r="O68" i="7"/>
  <c r="P68" i="7" s="1"/>
  <c r="N73" i="7"/>
  <c r="N66" i="7"/>
  <c r="P54" i="7"/>
  <c r="P56" i="7" s="1"/>
  <c r="F295" i="14"/>
  <c r="E296" i="14"/>
  <c r="B296" i="14"/>
  <c r="A297" i="14"/>
  <c r="D296" i="14"/>
  <c r="F35" i="14"/>
  <c r="B35" i="14"/>
  <c r="A36" i="14"/>
  <c r="N55" i="7"/>
  <c r="P73" i="7"/>
  <c r="G295" i="14" l="1"/>
  <c r="I295" i="14" s="1"/>
  <c r="C296" i="14" s="1"/>
  <c r="H296" i="14" s="1"/>
  <c r="F296" i="14"/>
  <c r="H31" i="14"/>
  <c r="G31" i="14" s="1"/>
  <c r="I31" i="14" s="1"/>
  <c r="C32" i="14" s="1"/>
  <c r="F36" i="14"/>
  <c r="B36" i="14"/>
  <c r="A37" i="14"/>
  <c r="D297" i="14"/>
  <c r="E297" i="14"/>
  <c r="A298" i="14"/>
  <c r="B297" i="14"/>
  <c r="G296" i="14" l="1"/>
  <c r="I296" i="14" s="1"/>
  <c r="C297" i="14" s="1"/>
  <c r="H297" i="14" s="1"/>
  <c r="G297" i="14" s="1"/>
  <c r="I297" i="14" s="1"/>
  <c r="C298" i="14" s="1"/>
  <c r="F297" i="14"/>
  <c r="H32" i="14"/>
  <c r="G32" i="14" s="1"/>
  <c r="I32" i="14" s="1"/>
  <c r="C33" i="14" s="1"/>
  <c r="F37" i="14"/>
  <c r="B37" i="14"/>
  <c r="A38" i="14"/>
  <c r="A299" i="14"/>
  <c r="E298" i="14"/>
  <c r="D298" i="14"/>
  <c r="B298" i="14"/>
  <c r="F298" i="14" l="1"/>
  <c r="H298" i="14"/>
  <c r="A300" i="14"/>
  <c r="B299" i="14"/>
  <c r="D299" i="14"/>
  <c r="E299" i="14"/>
  <c r="H33" i="14"/>
  <c r="G33" i="14" s="1"/>
  <c r="I33" i="14" s="1"/>
  <c r="C34" i="14" s="1"/>
  <c r="F38" i="14"/>
  <c r="B38" i="14"/>
  <c r="A39" i="14"/>
  <c r="G298" i="14" l="1"/>
  <c r="I298" i="14" s="1"/>
  <c r="C299" i="14" s="1"/>
  <c r="F299" i="14"/>
  <c r="H34" i="14"/>
  <c r="G34" i="14" s="1"/>
  <c r="I34" i="14" s="1"/>
  <c r="C35" i="14" s="1"/>
  <c r="H299" i="14"/>
  <c r="F39" i="14"/>
  <c r="B39" i="14"/>
  <c r="A40" i="14"/>
  <c r="E300" i="14"/>
  <c r="A301" i="14"/>
  <c r="B300" i="14"/>
  <c r="D300" i="14"/>
  <c r="G299" i="14" l="1"/>
  <c r="I299" i="14" s="1"/>
  <c r="C300" i="14" s="1"/>
  <c r="H300" i="14" s="1"/>
  <c r="G300" i="14" s="1"/>
  <c r="I300" i="14" s="1"/>
  <c r="C301" i="14" s="1"/>
  <c r="F300" i="14"/>
  <c r="H35" i="14"/>
  <c r="G35" i="14" s="1"/>
  <c r="I35" i="14" s="1"/>
  <c r="C36" i="14" s="1"/>
  <c r="F40" i="14"/>
  <c r="B40" i="14"/>
  <c r="A41" i="14"/>
  <c r="D301" i="14"/>
  <c r="A302" i="14"/>
  <c r="E301" i="14"/>
  <c r="B301" i="14"/>
  <c r="F301" i="14" l="1"/>
  <c r="H301" i="14"/>
  <c r="E302" i="14"/>
  <c r="A303" i="14"/>
  <c r="D302" i="14"/>
  <c r="B302" i="14"/>
  <c r="H36" i="14"/>
  <c r="G36" i="14" s="1"/>
  <c r="I36" i="14" s="1"/>
  <c r="C37" i="14" s="1"/>
  <c r="B41" i="14"/>
  <c r="A42" i="14"/>
  <c r="F41" i="14"/>
  <c r="G301" i="14" l="1"/>
  <c r="I301" i="14" s="1"/>
  <c r="C302" i="14" s="1"/>
  <c r="H302" i="14" s="1"/>
  <c r="G302" i="14" s="1"/>
  <c r="I302" i="14" s="1"/>
  <c r="C303" i="14" s="1"/>
  <c r="F302" i="14"/>
  <c r="H37" i="14"/>
  <c r="G37" i="14" s="1"/>
  <c r="I37" i="14" s="1"/>
  <c r="C38" i="14" s="1"/>
  <c r="B42" i="14"/>
  <c r="F42" i="14"/>
  <c r="A43" i="14"/>
  <c r="A304" i="14"/>
  <c r="B303" i="14"/>
  <c r="D303" i="14"/>
  <c r="E303" i="14"/>
  <c r="F303" i="14" l="1"/>
  <c r="H303" i="14"/>
  <c r="H38" i="14"/>
  <c r="G38" i="14" s="1"/>
  <c r="I38" i="14" s="1"/>
  <c r="C39" i="14" s="1"/>
  <c r="B43" i="14"/>
  <c r="A44" i="14"/>
  <c r="F43" i="14"/>
  <c r="E304" i="14"/>
  <c r="A305" i="14"/>
  <c r="D304" i="14"/>
  <c r="B304" i="14"/>
  <c r="G303" i="14" l="1"/>
  <c r="I303" i="14" s="1"/>
  <c r="C304" i="14" s="1"/>
  <c r="H304" i="14" s="1"/>
  <c r="G304" i="14" s="1"/>
  <c r="I304" i="14" s="1"/>
  <c r="C305" i="14" s="1"/>
  <c r="F304" i="14"/>
  <c r="D305" i="14"/>
  <c r="E305" i="14"/>
  <c r="A306" i="14"/>
  <c r="B305" i="14"/>
  <c r="B44" i="14"/>
  <c r="F44" i="14"/>
  <c r="A45" i="14"/>
  <c r="H39" i="14"/>
  <c r="G39" i="14" s="1"/>
  <c r="I39" i="14" s="1"/>
  <c r="C40" i="14" s="1"/>
  <c r="F305" i="14" l="1"/>
  <c r="H40" i="14"/>
  <c r="G40" i="14" s="1"/>
  <c r="I40" i="14" s="1"/>
  <c r="C41" i="14" s="1"/>
  <c r="H305" i="14"/>
  <c r="B45" i="14"/>
  <c r="A46" i="14"/>
  <c r="F45" i="14"/>
  <c r="B306" i="14"/>
  <c r="E306" i="14"/>
  <c r="A307" i="14"/>
  <c r="D306" i="14"/>
  <c r="G305" i="14" l="1"/>
  <c r="I305" i="14" s="1"/>
  <c r="C306" i="14" s="1"/>
  <c r="H306" i="14" s="1"/>
  <c r="F306" i="14"/>
  <c r="H41" i="14"/>
  <c r="G41" i="14" s="1"/>
  <c r="I41" i="14" s="1"/>
  <c r="C42" i="14" s="1"/>
  <c r="B46" i="14"/>
  <c r="F46" i="14"/>
  <c r="A47" i="14"/>
  <c r="A308" i="14"/>
  <c r="B307" i="14"/>
  <c r="D307" i="14"/>
  <c r="E307" i="14"/>
  <c r="G306" i="14" l="1"/>
  <c r="I306" i="14" s="1"/>
  <c r="C307" i="14" s="1"/>
  <c r="H307" i="14" s="1"/>
  <c r="F307" i="14"/>
  <c r="E308" i="14"/>
  <c r="B308" i="14"/>
  <c r="D308" i="14"/>
  <c r="A309" i="14"/>
  <c r="H42" i="14"/>
  <c r="G42" i="14" s="1"/>
  <c r="I42" i="14" s="1"/>
  <c r="C43" i="14" s="1"/>
  <c r="B47" i="14"/>
  <c r="A48" i="14"/>
  <c r="F47" i="14"/>
  <c r="G307" i="14" l="1"/>
  <c r="I307" i="14" s="1"/>
  <c r="C308" i="14" s="1"/>
  <c r="H308" i="14" s="1"/>
  <c r="G308" i="14" s="1"/>
  <c r="I308" i="14" s="1"/>
  <c r="C309" i="14" s="1"/>
  <c r="F308" i="14"/>
  <c r="H43" i="14"/>
  <c r="G43" i="14" s="1"/>
  <c r="I43" i="14" s="1"/>
  <c r="C44" i="14" s="1"/>
  <c r="D309" i="14"/>
  <c r="B309" i="14"/>
  <c r="E309" i="14"/>
  <c r="A310" i="14"/>
  <c r="B48" i="14"/>
  <c r="F48" i="14"/>
  <c r="A49" i="14"/>
  <c r="F309" i="14" l="1"/>
  <c r="H309" i="14"/>
  <c r="H44" i="14"/>
  <c r="G44" i="14" s="1"/>
  <c r="I44" i="14" s="1"/>
  <c r="C45" i="14" s="1"/>
  <c r="D310" i="14"/>
  <c r="E310" i="14"/>
  <c r="A311" i="14"/>
  <c r="B310" i="14"/>
  <c r="B49" i="14"/>
  <c r="A50" i="14"/>
  <c r="F49" i="14"/>
  <c r="G309" i="14" l="1"/>
  <c r="I309" i="14" s="1"/>
  <c r="C310" i="14" s="1"/>
  <c r="H310" i="14" s="1"/>
  <c r="F310" i="14"/>
  <c r="H45" i="14"/>
  <c r="G45" i="14" s="1"/>
  <c r="I45" i="14" s="1"/>
  <c r="C46" i="14" s="1"/>
  <c r="A312" i="14"/>
  <c r="B311" i="14"/>
  <c r="E311" i="14"/>
  <c r="D311" i="14"/>
  <c r="B50" i="14"/>
  <c r="F50" i="14"/>
  <c r="A51" i="14"/>
  <c r="G310" i="14" l="1"/>
  <c r="I310" i="14" s="1"/>
  <c r="C311" i="14" s="1"/>
  <c r="H311" i="14" s="1"/>
  <c r="G311" i="14" s="1"/>
  <c r="I311" i="14" s="1"/>
  <c r="C312" i="14" s="1"/>
  <c r="F311" i="14"/>
  <c r="H46" i="14"/>
  <c r="G46" i="14" s="1"/>
  <c r="I46" i="14" s="1"/>
  <c r="C47" i="14" s="1"/>
  <c r="E312" i="14"/>
  <c r="B312" i="14"/>
  <c r="D312" i="14"/>
  <c r="A313" i="14"/>
  <c r="B51" i="14"/>
  <c r="A52" i="14"/>
  <c r="F51" i="14"/>
  <c r="F312" i="14" l="1"/>
  <c r="H312" i="14"/>
  <c r="B52" i="14"/>
  <c r="A53" i="14"/>
  <c r="F52" i="14"/>
  <c r="H47" i="14"/>
  <c r="G47" i="14" s="1"/>
  <c r="I47" i="14" s="1"/>
  <c r="C48" i="14" s="1"/>
  <c r="D313" i="14"/>
  <c r="E313" i="14"/>
  <c r="A314" i="14"/>
  <c r="B313" i="14"/>
  <c r="F313" i="14" l="1"/>
  <c r="G312" i="14"/>
  <c r="I312" i="14" s="1"/>
  <c r="C313" i="14" s="1"/>
  <c r="H313" i="14" s="1"/>
  <c r="G313" i="14" s="1"/>
  <c r="I313" i="14" s="1"/>
  <c r="C314" i="14" s="1"/>
  <c r="H48" i="14"/>
  <c r="G48" i="14" s="1"/>
  <c r="I48" i="14" s="1"/>
  <c r="C49" i="14" s="1"/>
  <c r="A315" i="14"/>
  <c r="E314" i="14"/>
  <c r="D314" i="14"/>
  <c r="B314" i="14"/>
  <c r="B53" i="14"/>
  <c r="A54" i="14"/>
  <c r="F53" i="14"/>
  <c r="F314" i="14" l="1"/>
  <c r="H314" i="14"/>
  <c r="G314" i="14" s="1"/>
  <c r="I314" i="14" s="1"/>
  <c r="C315" i="14" s="1"/>
  <c r="H49" i="14"/>
  <c r="G49" i="14" s="1"/>
  <c r="I49" i="14" s="1"/>
  <c r="C50" i="14" s="1"/>
  <c r="A316" i="14"/>
  <c r="B315" i="14"/>
  <c r="E315" i="14"/>
  <c r="D315" i="14"/>
  <c r="B54" i="14"/>
  <c r="A55" i="14"/>
  <c r="F54" i="14"/>
  <c r="F315" i="14" l="1"/>
  <c r="H50" i="14"/>
  <c r="G50" i="14" s="1"/>
  <c r="I50" i="14" s="1"/>
  <c r="C51" i="14" s="1"/>
  <c r="H315" i="14"/>
  <c r="E316" i="14"/>
  <c r="D316" i="14"/>
  <c r="A317" i="14"/>
  <c r="B316" i="14"/>
  <c r="B55" i="14"/>
  <c r="A56" i="14"/>
  <c r="F55" i="14"/>
  <c r="G315" i="14" l="1"/>
  <c r="I315" i="14" s="1"/>
  <c r="C316" i="14" s="1"/>
  <c r="H316" i="14" s="1"/>
  <c r="F316" i="14"/>
  <c r="H51" i="14"/>
  <c r="G51" i="14" s="1"/>
  <c r="I51" i="14" s="1"/>
  <c r="C52" i="14" s="1"/>
  <c r="B56" i="14"/>
  <c r="A57" i="14"/>
  <c r="F56" i="14"/>
  <c r="D317" i="14"/>
  <c r="E317" i="14"/>
  <c r="B317" i="14"/>
  <c r="A318" i="14"/>
  <c r="G316" i="14" l="1"/>
  <c r="I316" i="14" s="1"/>
  <c r="C317" i="14" s="1"/>
  <c r="H317" i="14" s="1"/>
  <c r="F317" i="14"/>
  <c r="H52" i="14"/>
  <c r="G52" i="14" s="1"/>
  <c r="I52" i="14" s="1"/>
  <c r="C53" i="14" s="1"/>
  <c r="B57" i="14"/>
  <c r="A58" i="14"/>
  <c r="F57" i="14"/>
  <c r="A319" i="14"/>
  <c r="B318" i="14"/>
  <c r="E318" i="14"/>
  <c r="D318" i="14"/>
  <c r="F318" i="14" l="1"/>
  <c r="G317" i="14"/>
  <c r="I317" i="14" s="1"/>
  <c r="C318" i="14" s="1"/>
  <c r="H318" i="14" s="1"/>
  <c r="H53" i="14"/>
  <c r="G53" i="14" s="1"/>
  <c r="I53" i="14" s="1"/>
  <c r="C54" i="14" s="1"/>
  <c r="B58" i="14"/>
  <c r="A59" i="14"/>
  <c r="F58" i="14"/>
  <c r="E319" i="14"/>
  <c r="A320" i="14"/>
  <c r="B319" i="14"/>
  <c r="D319" i="14"/>
  <c r="G318" i="14" l="1"/>
  <c r="I318" i="14" s="1"/>
  <c r="C319" i="14" s="1"/>
  <c r="H319" i="14" s="1"/>
  <c r="F319" i="14"/>
  <c r="H54" i="14"/>
  <c r="G54" i="14" s="1"/>
  <c r="I54" i="14" s="1"/>
  <c r="C55" i="14" s="1"/>
  <c r="D320" i="14"/>
  <c r="E320" i="14"/>
  <c r="B320" i="14"/>
  <c r="A321" i="14"/>
  <c r="B59" i="14"/>
  <c r="A60" i="14"/>
  <c r="F59" i="14"/>
  <c r="G319" i="14" l="1"/>
  <c r="I319" i="14" s="1"/>
  <c r="C320" i="14" s="1"/>
  <c r="H320" i="14" s="1"/>
  <c r="F320" i="14"/>
  <c r="H55" i="14"/>
  <c r="G55" i="14" s="1"/>
  <c r="I55" i="14" s="1"/>
  <c r="C56" i="14" s="1"/>
  <c r="B60" i="14"/>
  <c r="A61" i="14"/>
  <c r="F60" i="14"/>
  <c r="D321" i="14"/>
  <c r="A322" i="14"/>
  <c r="B321" i="14"/>
  <c r="E321" i="14"/>
  <c r="G320" i="14" l="1"/>
  <c r="I320" i="14" s="1"/>
  <c r="C321" i="14" s="1"/>
  <c r="H321" i="14" s="1"/>
  <c r="F321" i="14"/>
  <c r="H56" i="14"/>
  <c r="G56" i="14" s="1"/>
  <c r="I56" i="14" s="1"/>
  <c r="C57" i="14" s="1"/>
  <c r="B61" i="14"/>
  <c r="A62" i="14"/>
  <c r="F61" i="14"/>
  <c r="A323" i="14"/>
  <c r="B322" i="14"/>
  <c r="E322" i="14"/>
  <c r="D322" i="14"/>
  <c r="G321" i="14" l="1"/>
  <c r="I321" i="14" s="1"/>
  <c r="C322" i="14" s="1"/>
  <c r="H322" i="14" s="1"/>
  <c r="F322" i="14"/>
  <c r="H57" i="14"/>
  <c r="G57" i="14" s="1"/>
  <c r="I57" i="14" s="1"/>
  <c r="C58" i="14" s="1"/>
  <c r="B62" i="14"/>
  <c r="A63" i="14"/>
  <c r="F62" i="14"/>
  <c r="E323" i="14"/>
  <c r="A324" i="14"/>
  <c r="B323" i="14"/>
  <c r="D323" i="14"/>
  <c r="G322" i="14" l="1"/>
  <c r="I322" i="14" s="1"/>
  <c r="C323" i="14" s="1"/>
  <c r="H323" i="14" s="1"/>
  <c r="F323" i="14"/>
  <c r="H58" i="14"/>
  <c r="G58" i="14" s="1"/>
  <c r="I58" i="14" s="1"/>
  <c r="C59" i="14" s="1"/>
  <c r="D324" i="14"/>
  <c r="E324" i="14"/>
  <c r="B324" i="14"/>
  <c r="A325" i="14"/>
  <c r="B63" i="14"/>
  <c r="A64" i="14"/>
  <c r="F63" i="14"/>
  <c r="G323" i="14" l="1"/>
  <c r="I323" i="14" s="1"/>
  <c r="C324" i="14" s="1"/>
  <c r="H324" i="14" s="1"/>
  <c r="G324" i="14" s="1"/>
  <c r="I324" i="14" s="1"/>
  <c r="C325" i="14" s="1"/>
  <c r="F324" i="14"/>
  <c r="H59" i="14"/>
  <c r="G59" i="14" s="1"/>
  <c r="I59" i="14" s="1"/>
  <c r="C60" i="14" s="1"/>
  <c r="D325" i="14"/>
  <c r="E325" i="14"/>
  <c r="A326" i="14"/>
  <c r="B325" i="14"/>
  <c r="B64" i="14"/>
  <c r="A65" i="14"/>
  <c r="F64" i="14"/>
  <c r="F325" i="14" l="1"/>
  <c r="H325" i="14"/>
  <c r="H60" i="14"/>
  <c r="G60" i="14" s="1"/>
  <c r="I60" i="14" s="1"/>
  <c r="C61" i="14" s="1"/>
  <c r="E326" i="14"/>
  <c r="B326" i="14"/>
  <c r="A327" i="14"/>
  <c r="D326" i="14"/>
  <c r="B65" i="14"/>
  <c r="A66" i="14"/>
  <c r="F65" i="14"/>
  <c r="G325" i="14" l="1"/>
  <c r="I325" i="14" s="1"/>
  <c r="C326" i="14" s="1"/>
  <c r="H326" i="14" s="1"/>
  <c r="F326" i="14"/>
  <c r="H61" i="14"/>
  <c r="G61" i="14" s="1"/>
  <c r="I61" i="14" s="1"/>
  <c r="C62" i="14" s="1"/>
  <c r="D327" i="14"/>
  <c r="A328" i="14"/>
  <c r="E327" i="14"/>
  <c r="B327" i="14"/>
  <c r="B66" i="14"/>
  <c r="A67" i="14"/>
  <c r="F66" i="14"/>
  <c r="G326" i="14" l="1"/>
  <c r="I326" i="14" s="1"/>
  <c r="C327" i="14" s="1"/>
  <c r="H327" i="14" s="1"/>
  <c r="G327" i="14" s="1"/>
  <c r="I327" i="14" s="1"/>
  <c r="C328" i="14" s="1"/>
  <c r="F327" i="14"/>
  <c r="H62" i="14"/>
  <c r="G62" i="14" s="1"/>
  <c r="I62" i="14" s="1"/>
  <c r="C63" i="14" s="1"/>
  <c r="A329" i="14"/>
  <c r="E328" i="14"/>
  <c r="B328" i="14"/>
  <c r="D328" i="14"/>
  <c r="F328" i="14" s="1"/>
  <c r="B67" i="14"/>
  <c r="A68" i="14"/>
  <c r="F67" i="14"/>
  <c r="H63" i="14" l="1"/>
  <c r="G63" i="14" s="1"/>
  <c r="I63" i="14" s="1"/>
  <c r="C64" i="14" s="1"/>
  <c r="H328" i="14"/>
  <c r="G328" i="14" s="1"/>
  <c r="I328" i="14" s="1"/>
  <c r="C329" i="14" s="1"/>
  <c r="A330" i="14"/>
  <c r="B329" i="14"/>
  <c r="D329" i="14"/>
  <c r="E329" i="14"/>
  <c r="B68" i="14"/>
  <c r="A69" i="14"/>
  <c r="F68" i="14"/>
  <c r="F329" i="14" l="1"/>
  <c r="H329" i="14"/>
  <c r="H64" i="14"/>
  <c r="G64" i="14" s="1"/>
  <c r="I64" i="14" s="1"/>
  <c r="C65" i="14" s="1"/>
  <c r="B69" i="14"/>
  <c r="A70" i="14"/>
  <c r="F69" i="14"/>
  <c r="E330" i="14"/>
  <c r="A331" i="14"/>
  <c r="D330" i="14"/>
  <c r="B330" i="14"/>
  <c r="G329" i="14" l="1"/>
  <c r="I329" i="14" s="1"/>
  <c r="C330" i="14" s="1"/>
  <c r="H330" i="14" s="1"/>
  <c r="F330" i="14"/>
  <c r="H65" i="14"/>
  <c r="G65" i="14" s="1"/>
  <c r="I65" i="14" s="1"/>
  <c r="C66" i="14" s="1"/>
  <c r="B70" i="14"/>
  <c r="A71" i="14"/>
  <c r="F70" i="14"/>
  <c r="D331" i="14"/>
  <c r="A332" i="14"/>
  <c r="E331" i="14"/>
  <c r="B331" i="14"/>
  <c r="F331" i="14" l="1"/>
  <c r="G330" i="14"/>
  <c r="I330" i="14" s="1"/>
  <c r="C331" i="14" s="1"/>
  <c r="H331" i="14" s="1"/>
  <c r="G331" i="14" s="1"/>
  <c r="I331" i="14" s="1"/>
  <c r="C332" i="14" s="1"/>
  <c r="D332" i="14"/>
  <c r="B332" i="14"/>
  <c r="A333" i="14"/>
  <c r="E332" i="14"/>
  <c r="B71" i="14"/>
  <c r="A72" i="14"/>
  <c r="F71" i="14"/>
  <c r="H66" i="14"/>
  <c r="G66" i="14" s="1"/>
  <c r="I66" i="14" s="1"/>
  <c r="C67" i="14" s="1"/>
  <c r="F332" i="14" l="1"/>
  <c r="H332" i="14"/>
  <c r="A334" i="14"/>
  <c r="B333" i="14"/>
  <c r="E333" i="14"/>
  <c r="D333" i="14"/>
  <c r="B72" i="14"/>
  <c r="A73" i="14"/>
  <c r="F72" i="14"/>
  <c r="H67" i="14"/>
  <c r="G67" i="14" s="1"/>
  <c r="I67" i="14" s="1"/>
  <c r="C68" i="14" s="1"/>
  <c r="G332" i="14" l="1"/>
  <c r="I332" i="14" s="1"/>
  <c r="C333" i="14" s="1"/>
  <c r="H333" i="14" s="1"/>
  <c r="G333" i="14" s="1"/>
  <c r="I333" i="14" s="1"/>
  <c r="C334" i="14" s="1"/>
  <c r="F333" i="14"/>
  <c r="H68" i="14"/>
  <c r="G68" i="14" s="1"/>
  <c r="I68" i="14" s="1"/>
  <c r="C69" i="14" s="1"/>
  <c r="B73" i="14"/>
  <c r="A74" i="14"/>
  <c r="F73" i="14"/>
  <c r="E334" i="14"/>
  <c r="A335" i="14"/>
  <c r="D334" i="14"/>
  <c r="B334" i="14"/>
  <c r="F334" i="14" l="1"/>
  <c r="H334" i="14"/>
  <c r="H69" i="14"/>
  <c r="G69" i="14" s="1"/>
  <c r="I69" i="14" s="1"/>
  <c r="C70" i="14" s="1"/>
  <c r="B74" i="14"/>
  <c r="A75" i="14"/>
  <c r="F74" i="14"/>
  <c r="D335" i="14"/>
  <c r="A336" i="14"/>
  <c r="B335" i="14"/>
  <c r="E335" i="14"/>
  <c r="G334" i="14" l="1"/>
  <c r="I334" i="14" s="1"/>
  <c r="C335" i="14" s="1"/>
  <c r="H335" i="14" s="1"/>
  <c r="G335" i="14" s="1"/>
  <c r="I335" i="14" s="1"/>
  <c r="C336" i="14" s="1"/>
  <c r="F335" i="14"/>
  <c r="B336" i="14"/>
  <c r="A337" i="14"/>
  <c r="E336" i="14"/>
  <c r="D336" i="14"/>
  <c r="H70" i="14"/>
  <c r="G70" i="14" s="1"/>
  <c r="I70" i="14" s="1"/>
  <c r="C71" i="14" s="1"/>
  <c r="B75" i="14"/>
  <c r="A76" i="14"/>
  <c r="F75" i="14"/>
  <c r="F336" i="14" l="1"/>
  <c r="H71" i="14"/>
  <c r="G71" i="14" s="1"/>
  <c r="I71" i="14" s="1"/>
  <c r="C72" i="14" s="1"/>
  <c r="H336" i="14"/>
  <c r="A338" i="14"/>
  <c r="B337" i="14"/>
  <c r="D337" i="14"/>
  <c r="E337" i="14"/>
  <c r="A77" i="14"/>
  <c r="B76" i="14"/>
  <c r="F76" i="14"/>
  <c r="G336" i="14" l="1"/>
  <c r="I336" i="14" s="1"/>
  <c r="C337" i="14" s="1"/>
  <c r="H337" i="14" s="1"/>
  <c r="G337" i="14" s="1"/>
  <c r="I337" i="14" s="1"/>
  <c r="C338" i="14" s="1"/>
  <c r="F337" i="14"/>
  <c r="H72" i="14"/>
  <c r="G72" i="14" s="1"/>
  <c r="I72" i="14" s="1"/>
  <c r="C73" i="14" s="1"/>
  <c r="A78" i="14"/>
  <c r="F77" i="14"/>
  <c r="B77" i="14"/>
  <c r="E338" i="14"/>
  <c r="A339" i="14"/>
  <c r="D338" i="14"/>
  <c r="B338" i="14"/>
  <c r="F338" i="14" l="1"/>
  <c r="H338" i="14"/>
  <c r="G338" i="14" s="1"/>
  <c r="I338" i="14" s="1"/>
  <c r="C339" i="14" s="1"/>
  <c r="H73" i="14"/>
  <c r="G73" i="14" s="1"/>
  <c r="I73" i="14" s="1"/>
  <c r="C74" i="14" s="1"/>
  <c r="D339" i="14"/>
  <c r="B339" i="14"/>
  <c r="A340" i="14"/>
  <c r="E339" i="14"/>
  <c r="A79" i="14"/>
  <c r="F78" i="14"/>
  <c r="B78" i="14"/>
  <c r="F339" i="14" l="1"/>
  <c r="H339" i="14"/>
  <c r="H74" i="14"/>
  <c r="G74" i="14" s="1"/>
  <c r="I74" i="14" s="1"/>
  <c r="C75" i="14" s="1"/>
  <c r="D340" i="14"/>
  <c r="E340" i="14"/>
  <c r="A341" i="14"/>
  <c r="B340" i="14"/>
  <c r="A80" i="14"/>
  <c r="F79" i="14"/>
  <c r="B79" i="14"/>
  <c r="G339" i="14" l="1"/>
  <c r="I339" i="14" s="1"/>
  <c r="C340" i="14" s="1"/>
  <c r="H340" i="14" s="1"/>
  <c r="G340" i="14" s="1"/>
  <c r="I340" i="14" s="1"/>
  <c r="C341" i="14" s="1"/>
  <c r="F340" i="14"/>
  <c r="H75" i="14"/>
  <c r="G75" i="14" s="1"/>
  <c r="I75" i="14" s="1"/>
  <c r="C76" i="14" s="1"/>
  <c r="A342" i="14"/>
  <c r="E341" i="14"/>
  <c r="B341" i="14"/>
  <c r="D341" i="14"/>
  <c r="A81" i="14"/>
  <c r="F80" i="14"/>
  <c r="B80" i="14"/>
  <c r="F341" i="14" l="1"/>
  <c r="H76" i="14"/>
  <c r="G76" i="14" s="1"/>
  <c r="I76" i="14" s="1"/>
  <c r="C77" i="14" s="1"/>
  <c r="H341" i="14"/>
  <c r="G341" i="14" s="1"/>
  <c r="I341" i="14" s="1"/>
  <c r="C342" i="14" s="1"/>
  <c r="A343" i="14"/>
  <c r="B342" i="14"/>
  <c r="E342" i="14"/>
  <c r="D342" i="14"/>
  <c r="F342" i="14" s="1"/>
  <c r="A82" i="14"/>
  <c r="F81" i="14"/>
  <c r="B81" i="14"/>
  <c r="H342" i="14" l="1"/>
  <c r="G342" i="14" s="1"/>
  <c r="I342" i="14" s="1"/>
  <c r="C343" i="14" s="1"/>
  <c r="H77" i="14"/>
  <c r="G77" i="14" s="1"/>
  <c r="I77" i="14" s="1"/>
  <c r="C78" i="14" s="1"/>
  <c r="A83" i="14"/>
  <c r="F82" i="14"/>
  <c r="B82" i="14"/>
  <c r="E343" i="14"/>
  <c r="D343" i="14"/>
  <c r="A344" i="14"/>
  <c r="B343" i="14"/>
  <c r="F343" i="14" l="1"/>
  <c r="H343" i="14"/>
  <c r="H78" i="14"/>
  <c r="G78" i="14" s="1"/>
  <c r="I78" i="14" s="1"/>
  <c r="C79" i="14" s="1"/>
  <c r="D344" i="14"/>
  <c r="A345" i="14"/>
  <c r="E344" i="14"/>
  <c r="B344" i="14"/>
  <c r="A84" i="14"/>
  <c r="F83" i="14"/>
  <c r="B83" i="14"/>
  <c r="G343" i="14" l="1"/>
  <c r="I343" i="14" s="1"/>
  <c r="C344" i="14" s="1"/>
  <c r="H344" i="14" s="1"/>
  <c r="G344" i="14" s="1"/>
  <c r="I344" i="14" s="1"/>
  <c r="C345" i="14" s="1"/>
  <c r="F344" i="14"/>
  <c r="H79" i="14"/>
  <c r="G79" i="14" s="1"/>
  <c r="I79" i="14" s="1"/>
  <c r="C80" i="14" s="1"/>
  <c r="A85" i="14"/>
  <c r="F84" i="14"/>
  <c r="B84" i="14"/>
  <c r="B345" i="14"/>
  <c r="E345" i="14"/>
  <c r="A346" i="14"/>
  <c r="D345" i="14"/>
  <c r="F345" i="14" l="1"/>
  <c r="H345" i="14"/>
  <c r="G345" i="14" s="1"/>
  <c r="I345" i="14" s="1"/>
  <c r="C346" i="14" s="1"/>
  <c r="A347" i="14"/>
  <c r="B346" i="14"/>
  <c r="E346" i="14"/>
  <c r="D346" i="14"/>
  <c r="A86" i="14"/>
  <c r="F85" i="14"/>
  <c r="B85" i="14"/>
  <c r="H80" i="14"/>
  <c r="G80" i="14" s="1"/>
  <c r="I80" i="14" s="1"/>
  <c r="C81" i="14" s="1"/>
  <c r="F346" i="14" l="1"/>
  <c r="H81" i="14"/>
  <c r="G81" i="14" s="1"/>
  <c r="I81" i="14" s="1"/>
  <c r="C82" i="14" s="1"/>
  <c r="H346" i="14"/>
  <c r="G346" i="14" s="1"/>
  <c r="I346" i="14" s="1"/>
  <c r="C347" i="14" s="1"/>
  <c r="A87" i="14"/>
  <c r="F86" i="14"/>
  <c r="B86" i="14"/>
  <c r="E347" i="14"/>
  <c r="F347" i="14" s="1"/>
  <c r="A348" i="14"/>
  <c r="D347" i="14"/>
  <c r="B347" i="14"/>
  <c r="H347" i="14" l="1"/>
  <c r="G347" i="14" s="1"/>
  <c r="I347" i="14" s="1"/>
  <c r="C348" i="14" s="1"/>
  <c r="H82" i="14"/>
  <c r="G82" i="14" s="1"/>
  <c r="I82" i="14" s="1"/>
  <c r="C83" i="14" s="1"/>
  <c r="A88" i="14"/>
  <c r="F87" i="14"/>
  <c r="B87" i="14"/>
  <c r="D348" i="14"/>
  <c r="A349" i="14"/>
  <c r="B348" i="14"/>
  <c r="E348" i="14"/>
  <c r="F348" i="14" l="1"/>
  <c r="H348" i="14"/>
  <c r="B349" i="14"/>
  <c r="E349" i="14"/>
  <c r="A350" i="14"/>
  <c r="D349" i="14"/>
  <c r="H83" i="14"/>
  <c r="G83" i="14" s="1"/>
  <c r="I83" i="14" s="1"/>
  <c r="C84" i="14" s="1"/>
  <c r="A89" i="14"/>
  <c r="F88" i="14"/>
  <c r="B88" i="14"/>
  <c r="G348" i="14" l="1"/>
  <c r="I348" i="14" s="1"/>
  <c r="C349" i="14" s="1"/>
  <c r="H349" i="14" s="1"/>
  <c r="F349" i="14"/>
  <c r="B89" i="14"/>
  <c r="F89" i="14"/>
  <c r="A90" i="14"/>
  <c r="H84" i="14"/>
  <c r="G84" i="14" s="1"/>
  <c r="I84" i="14" s="1"/>
  <c r="C85" i="14" s="1"/>
  <c r="A351" i="14"/>
  <c r="B350" i="14"/>
  <c r="D350" i="14"/>
  <c r="E350" i="14"/>
  <c r="G349" i="14" l="1"/>
  <c r="I349" i="14" s="1"/>
  <c r="C350" i="14" s="1"/>
  <c r="H350" i="14" s="1"/>
  <c r="G350" i="14" s="1"/>
  <c r="I350" i="14" s="1"/>
  <c r="C351" i="14" s="1"/>
  <c r="F350" i="14"/>
  <c r="H85" i="14"/>
  <c r="G85" i="14" s="1"/>
  <c r="I85" i="14" s="1"/>
  <c r="C86" i="14" s="1"/>
  <c r="B90" i="14"/>
  <c r="A91" i="14"/>
  <c r="F90" i="14"/>
  <c r="E351" i="14"/>
  <c r="D351" i="14"/>
  <c r="A352" i="14"/>
  <c r="B351" i="14"/>
  <c r="F351" i="14" l="1"/>
  <c r="H351" i="14"/>
  <c r="H86" i="14"/>
  <c r="G86" i="14" s="1"/>
  <c r="I86" i="14" s="1"/>
  <c r="C87" i="14" s="1"/>
  <c r="B91" i="14"/>
  <c r="F91" i="14"/>
  <c r="A92" i="14"/>
  <c r="D352" i="14"/>
  <c r="B352" i="14"/>
  <c r="A353" i="14"/>
  <c r="E352" i="14"/>
  <c r="G351" i="14" l="1"/>
  <c r="I351" i="14" s="1"/>
  <c r="C352" i="14" s="1"/>
  <c r="H352" i="14" s="1"/>
  <c r="F352" i="14"/>
  <c r="B92" i="14"/>
  <c r="A93" i="14"/>
  <c r="F92" i="14"/>
  <c r="D353" i="14"/>
  <c r="E353" i="14"/>
  <c r="A354" i="14"/>
  <c r="B353" i="14"/>
  <c r="H87" i="14"/>
  <c r="G87" i="14" s="1"/>
  <c r="I87" i="14" s="1"/>
  <c r="C88" i="14" s="1"/>
  <c r="G352" i="14" l="1"/>
  <c r="I352" i="14" s="1"/>
  <c r="C353" i="14" s="1"/>
  <c r="H353" i="14" s="1"/>
  <c r="F353" i="14"/>
  <c r="H88" i="14"/>
  <c r="G88" i="14" s="1"/>
  <c r="I88" i="14" s="1"/>
  <c r="C89" i="14" s="1"/>
  <c r="B93" i="14"/>
  <c r="F93" i="14"/>
  <c r="A94" i="14"/>
  <c r="A355" i="14"/>
  <c r="B354" i="14"/>
  <c r="E354" i="14"/>
  <c r="D354" i="14"/>
  <c r="G353" i="14" l="1"/>
  <c r="I353" i="14" s="1"/>
  <c r="C354" i="14" s="1"/>
  <c r="H354" i="14" s="1"/>
  <c r="G354" i="14" s="1"/>
  <c r="I354" i="14" s="1"/>
  <c r="C355" i="14" s="1"/>
  <c r="F354" i="14"/>
  <c r="E355" i="14"/>
  <c r="B355" i="14"/>
  <c r="D355" i="14"/>
  <c r="A356" i="14"/>
  <c r="H89" i="14"/>
  <c r="G89" i="14" s="1"/>
  <c r="I89" i="14" s="1"/>
  <c r="C90" i="14" s="1"/>
  <c r="B94" i="14"/>
  <c r="A95" i="14"/>
  <c r="F94" i="14"/>
  <c r="F355" i="14" l="1"/>
  <c r="H90" i="14"/>
  <c r="G90" i="14" s="1"/>
  <c r="I90" i="14" s="1"/>
  <c r="C91" i="14" s="1"/>
  <c r="H355" i="14"/>
  <c r="B95" i="14"/>
  <c r="F95" i="14"/>
  <c r="A96" i="14"/>
  <c r="D356" i="14"/>
  <c r="A357" i="14"/>
  <c r="B356" i="14"/>
  <c r="E356" i="14"/>
  <c r="G355" i="14" l="1"/>
  <c r="I355" i="14" s="1"/>
  <c r="C356" i="14" s="1"/>
  <c r="H356" i="14" s="1"/>
  <c r="G356" i="14" s="1"/>
  <c r="I356" i="14" s="1"/>
  <c r="C357" i="14" s="1"/>
  <c r="H357" i="14" s="1"/>
  <c r="F356" i="14"/>
  <c r="B96" i="14"/>
  <c r="A97" i="14"/>
  <c r="F96" i="14"/>
  <c r="H91" i="14"/>
  <c r="G91" i="14" s="1"/>
  <c r="I91" i="14" s="1"/>
  <c r="C92" i="14" s="1"/>
  <c r="A358" i="14"/>
  <c r="E357" i="14"/>
  <c r="D357" i="14"/>
  <c r="B357" i="14"/>
  <c r="F357" i="14" l="1"/>
  <c r="G357" i="14" s="1"/>
  <c r="I357" i="14" s="1"/>
  <c r="C358" i="14" s="1"/>
  <c r="H358" i="14" s="1"/>
  <c r="H92" i="14"/>
  <c r="G92" i="14" s="1"/>
  <c r="I92" i="14" s="1"/>
  <c r="C93" i="14" s="1"/>
  <c r="B97" i="14"/>
  <c r="F97" i="14"/>
  <c r="A98" i="14"/>
  <c r="A359" i="14"/>
  <c r="B358" i="14"/>
  <c r="E358" i="14"/>
  <c r="D358" i="14"/>
  <c r="F358" i="14" l="1"/>
  <c r="G358" i="14" s="1"/>
  <c r="I358" i="14" s="1"/>
  <c r="C359" i="14" s="1"/>
  <c r="H93" i="14"/>
  <c r="G93" i="14" s="1"/>
  <c r="I93" i="14" s="1"/>
  <c r="C94" i="14" s="1"/>
  <c r="E359" i="14"/>
  <c r="D359" i="14"/>
  <c r="A360" i="14"/>
  <c r="B359" i="14"/>
  <c r="B98" i="14"/>
  <c r="A99" i="14"/>
  <c r="F98" i="14"/>
  <c r="F359" i="14" l="1"/>
  <c r="H94" i="14"/>
  <c r="G94" i="14" s="1"/>
  <c r="I94" i="14" s="1"/>
  <c r="C95" i="14" s="1"/>
  <c r="H359" i="14"/>
  <c r="G359" i="14" s="1"/>
  <c r="I359" i="14" s="1"/>
  <c r="C360" i="14" s="1"/>
  <c r="D360" i="14"/>
  <c r="E360" i="14"/>
  <c r="A361" i="14"/>
  <c r="B360" i="14"/>
  <c r="B99" i="14"/>
  <c r="F99" i="14"/>
  <c r="A100" i="14"/>
  <c r="F360" i="14" l="1"/>
  <c r="H360" i="14"/>
  <c r="H95" i="14"/>
  <c r="G95" i="14" s="1"/>
  <c r="I95" i="14" s="1"/>
  <c r="C96" i="14" s="1"/>
  <c r="D361" i="14"/>
  <c r="A362" i="14"/>
  <c r="B361" i="14"/>
  <c r="E361" i="14"/>
  <c r="B100" i="14"/>
  <c r="A101" i="14"/>
  <c r="F100" i="14"/>
  <c r="G360" i="14" l="1"/>
  <c r="I360" i="14" s="1"/>
  <c r="C361" i="14" s="1"/>
  <c r="H361" i="14" s="1"/>
  <c r="G361" i="14" s="1"/>
  <c r="I361" i="14" s="1"/>
  <c r="C362" i="14" s="1"/>
  <c r="F361" i="14"/>
  <c r="H96" i="14"/>
  <c r="G96" i="14" s="1"/>
  <c r="I96" i="14" s="1"/>
  <c r="C97" i="14" s="1"/>
  <c r="B101" i="14"/>
  <c r="F101" i="14"/>
  <c r="A102" i="14"/>
  <c r="A363" i="14"/>
  <c r="B362" i="14"/>
  <c r="D362" i="14"/>
  <c r="E362" i="14"/>
  <c r="F362" i="14" l="1"/>
  <c r="H362" i="14"/>
  <c r="H97" i="14"/>
  <c r="G97" i="14" s="1"/>
  <c r="I97" i="14" s="1"/>
  <c r="C98" i="14" s="1"/>
  <c r="A364" i="14"/>
  <c r="B363" i="14"/>
  <c r="E363" i="14"/>
  <c r="D363" i="14"/>
  <c r="B102" i="14"/>
  <c r="A103" i="14"/>
  <c r="F102" i="14"/>
  <c r="G362" i="14" l="1"/>
  <c r="I362" i="14" s="1"/>
  <c r="C363" i="14" s="1"/>
  <c r="H363" i="14" s="1"/>
  <c r="G363" i="14" s="1"/>
  <c r="I363" i="14" s="1"/>
  <c r="C364" i="14" s="1"/>
  <c r="F363" i="14"/>
  <c r="H98" i="14"/>
  <c r="G98" i="14" s="1"/>
  <c r="I98" i="14" s="1"/>
  <c r="C99" i="14" s="1"/>
  <c r="B103" i="14"/>
  <c r="F103" i="14"/>
  <c r="A104" i="14"/>
  <c r="E364" i="14"/>
  <c r="D364" i="14"/>
  <c r="B364" i="14"/>
  <c r="A365" i="14"/>
  <c r="F364" i="14" l="1"/>
  <c r="H364" i="14"/>
  <c r="B104" i="14"/>
  <c r="A105" i="14"/>
  <c r="F104" i="14"/>
  <c r="H99" i="14"/>
  <c r="G99" i="14" s="1"/>
  <c r="I99" i="14" s="1"/>
  <c r="C100" i="14" s="1"/>
  <c r="D365" i="14"/>
  <c r="E365" i="14"/>
  <c r="B365" i="14"/>
  <c r="A366" i="14"/>
  <c r="G364" i="14" l="1"/>
  <c r="I364" i="14" s="1"/>
  <c r="C365" i="14" s="1"/>
  <c r="H365" i="14" s="1"/>
  <c r="F365" i="14"/>
  <c r="H100" i="14"/>
  <c r="G100" i="14" s="1"/>
  <c r="I100" i="14" s="1"/>
  <c r="C101" i="14" s="1"/>
  <c r="A367" i="14"/>
  <c r="B366" i="14"/>
  <c r="E366" i="14"/>
  <c r="D366" i="14"/>
  <c r="B105" i="14"/>
  <c r="F105" i="14"/>
  <c r="A106" i="14"/>
  <c r="F366" i="14" l="1"/>
  <c r="G365" i="14"/>
  <c r="I365" i="14" s="1"/>
  <c r="C366" i="14" s="1"/>
  <c r="H366" i="14" s="1"/>
  <c r="H101" i="14"/>
  <c r="G101" i="14" s="1"/>
  <c r="I101" i="14" s="1"/>
  <c r="C102" i="14" s="1"/>
  <c r="B106" i="14"/>
  <c r="A107" i="14"/>
  <c r="F106" i="14"/>
  <c r="A368" i="14"/>
  <c r="B367" i="14"/>
  <c r="E367" i="14"/>
  <c r="D367" i="14"/>
  <c r="G366" i="14" l="1"/>
  <c r="I366" i="14" s="1"/>
  <c r="C367" i="14" s="1"/>
  <c r="H367" i="14" s="1"/>
  <c r="F367" i="14"/>
  <c r="B107" i="14"/>
  <c r="F107" i="14"/>
  <c r="A108" i="14"/>
  <c r="H102" i="14"/>
  <c r="G102" i="14" s="1"/>
  <c r="I102" i="14" s="1"/>
  <c r="C103" i="14" s="1"/>
  <c r="E368" i="14"/>
  <c r="D368" i="14"/>
  <c r="B368" i="14"/>
  <c r="A369" i="14"/>
  <c r="G367" i="14" l="1"/>
  <c r="I367" i="14" s="1"/>
  <c r="C368" i="14" s="1"/>
  <c r="H368" i="14" s="1"/>
  <c r="G368" i="14" s="1"/>
  <c r="I368" i="14" s="1"/>
  <c r="C369" i="14" s="1"/>
  <c r="F368" i="14"/>
  <c r="H103" i="14"/>
  <c r="G103" i="14" s="1"/>
  <c r="I103" i="14" s="1"/>
  <c r="C104" i="14" s="1"/>
  <c r="B108" i="14"/>
  <c r="A109" i="14"/>
  <c r="F108" i="14"/>
  <c r="D369" i="14"/>
  <c r="A370" i="14"/>
  <c r="B369" i="14"/>
  <c r="E369" i="14"/>
  <c r="F369" i="14" l="1"/>
  <c r="H369" i="14"/>
  <c r="H104" i="14"/>
  <c r="G104" i="14" s="1"/>
  <c r="I104" i="14" s="1"/>
  <c r="C105" i="14" s="1"/>
  <c r="A371" i="14"/>
  <c r="B370" i="14"/>
  <c r="E370" i="14"/>
  <c r="D370" i="14"/>
  <c r="B109" i="14"/>
  <c r="F109" i="14"/>
  <c r="A110" i="14"/>
  <c r="G369" i="14" l="1"/>
  <c r="I369" i="14" s="1"/>
  <c r="C370" i="14" s="1"/>
  <c r="H370" i="14" s="1"/>
  <c r="F370" i="14"/>
  <c r="H105" i="14"/>
  <c r="G105" i="14" s="1"/>
  <c r="I105" i="14" s="1"/>
  <c r="C106" i="14" s="1"/>
  <c r="B110" i="14"/>
  <c r="A111" i="14"/>
  <c r="F110" i="14"/>
  <c r="A372" i="14"/>
  <c r="B371" i="14"/>
  <c r="E371" i="14"/>
  <c r="D371" i="14"/>
  <c r="G370" i="14" l="1"/>
  <c r="I370" i="14" s="1"/>
  <c r="C371" i="14" s="1"/>
  <c r="H371" i="14" s="1"/>
  <c r="F371" i="14"/>
  <c r="H106" i="14"/>
  <c r="G106" i="14" s="1"/>
  <c r="I106" i="14" s="1"/>
  <c r="C107" i="14" s="1"/>
  <c r="B111" i="14"/>
  <c r="F111" i="14"/>
  <c r="A112" i="14"/>
  <c r="E372" i="14"/>
  <c r="D372" i="14"/>
  <c r="A373" i="14"/>
  <c r="B372" i="14"/>
  <c r="F372" i="14" l="1"/>
  <c r="G371" i="14"/>
  <c r="I371" i="14" s="1"/>
  <c r="C372" i="14" s="1"/>
  <c r="H372" i="14" s="1"/>
  <c r="D373" i="14"/>
  <c r="A374" i="14"/>
  <c r="E373" i="14"/>
  <c r="B373" i="14"/>
  <c r="H107" i="14"/>
  <c r="G107" i="14" s="1"/>
  <c r="I107" i="14" s="1"/>
  <c r="C108" i="14" s="1"/>
  <c r="B112" i="14"/>
  <c r="A113" i="14"/>
  <c r="F112" i="14"/>
  <c r="G372" i="14" l="1"/>
  <c r="I372" i="14" s="1"/>
  <c r="C373" i="14" s="1"/>
  <c r="H373" i="14" s="1"/>
  <c r="F373" i="14"/>
  <c r="H108" i="14"/>
  <c r="G108" i="14" s="1"/>
  <c r="I108" i="14" s="1"/>
  <c r="C109" i="14" s="1"/>
  <c r="B113" i="14"/>
  <c r="F113" i="14"/>
  <c r="A114" i="14"/>
  <c r="A375" i="14"/>
  <c r="B374" i="14"/>
  <c r="E374" i="14"/>
  <c r="D374" i="14"/>
  <c r="G373" i="14" l="1"/>
  <c r="I373" i="14" s="1"/>
  <c r="C374" i="14" s="1"/>
  <c r="H374" i="14" s="1"/>
  <c r="F374" i="14"/>
  <c r="H109" i="14"/>
  <c r="G109" i="14" s="1"/>
  <c r="I109" i="14" s="1"/>
  <c r="C110" i="14" s="1"/>
  <c r="A376" i="14"/>
  <c r="B375" i="14"/>
  <c r="E375" i="14"/>
  <c r="D375" i="14"/>
  <c r="B114" i="14"/>
  <c r="A115" i="14"/>
  <c r="F114" i="14"/>
  <c r="G374" i="14" l="1"/>
  <c r="I374" i="14" s="1"/>
  <c r="C375" i="14" s="1"/>
  <c r="H375" i="14" s="1"/>
  <c r="G375" i="14" s="1"/>
  <c r="I375" i="14" s="1"/>
  <c r="C376" i="14" s="1"/>
  <c r="F375" i="14"/>
  <c r="H110" i="14"/>
  <c r="G110" i="14" s="1"/>
  <c r="I110" i="14" s="1"/>
  <c r="C111" i="14" s="1"/>
  <c r="B115" i="14"/>
  <c r="F115" i="14"/>
  <c r="A116" i="14"/>
  <c r="E376" i="14"/>
  <c r="D376" i="14"/>
  <c r="B376" i="14"/>
  <c r="A377" i="14"/>
  <c r="F376" i="14" l="1"/>
  <c r="H376" i="14"/>
  <c r="D377" i="14"/>
  <c r="E377" i="14"/>
  <c r="B377" i="14"/>
  <c r="H111" i="14"/>
  <c r="G111" i="14" s="1"/>
  <c r="I111" i="14" s="1"/>
  <c r="C112" i="14" s="1"/>
  <c r="B116" i="14"/>
  <c r="A117" i="14"/>
  <c r="F116" i="14"/>
  <c r="G376" i="14" l="1"/>
  <c r="I376" i="14" s="1"/>
  <c r="C377" i="14" s="1"/>
  <c r="F377" i="14"/>
  <c r="H112" i="14"/>
  <c r="G112" i="14" s="1"/>
  <c r="I112" i="14" s="1"/>
  <c r="C113" i="14" s="1"/>
  <c r="H377" i="14"/>
  <c r="B117" i="14"/>
  <c r="F117" i="14"/>
  <c r="A118" i="14"/>
  <c r="G377" i="14" l="1"/>
  <c r="I377" i="14" s="1"/>
  <c r="H113" i="14"/>
  <c r="G113" i="14" s="1"/>
  <c r="I113" i="14" s="1"/>
  <c r="C114" i="14" s="1"/>
  <c r="B118" i="14"/>
  <c r="A119" i="14"/>
  <c r="F118" i="14"/>
  <c r="H114" i="14" l="1"/>
  <c r="G114" i="14" s="1"/>
  <c r="I114" i="14" s="1"/>
  <c r="C115" i="14" s="1"/>
  <c r="B119" i="14"/>
  <c r="F119" i="14"/>
  <c r="A120" i="14"/>
  <c r="H115" i="14" l="1"/>
  <c r="G115" i="14" s="1"/>
  <c r="I115" i="14" s="1"/>
  <c r="B120" i="14"/>
  <c r="A121" i="14"/>
  <c r="F120" i="14"/>
  <c r="C116" i="14" l="1"/>
  <c r="H116" i="14" s="1"/>
  <c r="G116" i="14" s="1"/>
  <c r="I116" i="14" s="1"/>
  <c r="B121" i="14"/>
  <c r="F121" i="14"/>
  <c r="A122" i="14"/>
  <c r="C117" i="14" l="1"/>
  <c r="H117" i="14" s="1"/>
  <c r="G117" i="14" s="1"/>
  <c r="I117" i="14" s="1"/>
  <c r="B122" i="14"/>
  <c r="A123" i="14"/>
  <c r="F122" i="14"/>
  <c r="C118" i="14" l="1"/>
  <c r="H118" i="14" s="1"/>
  <c r="G118" i="14" s="1"/>
  <c r="B123" i="14"/>
  <c r="F123" i="14"/>
  <c r="A124" i="14"/>
  <c r="I118" i="14" l="1"/>
  <c r="C119" i="14" s="1"/>
  <c r="H119" i="14" s="1"/>
  <c r="G119" i="14" s="1"/>
  <c r="I119" i="14" s="1"/>
  <c r="C120" i="14" s="1"/>
  <c r="B124" i="14"/>
  <c r="A125" i="14"/>
  <c r="F124" i="14"/>
  <c r="H120" i="14" l="1"/>
  <c r="G120" i="14" s="1"/>
  <c r="I120" i="14" s="1"/>
  <c r="C121" i="14" s="1"/>
  <c r="B125" i="14"/>
  <c r="F125" i="14"/>
  <c r="A126" i="14"/>
  <c r="H121" i="14" l="1"/>
  <c r="G121" i="14" s="1"/>
  <c r="I121" i="14" s="1"/>
  <c r="C122" i="14" s="1"/>
  <c r="B126" i="14"/>
  <c r="A127" i="14"/>
  <c r="F126" i="14"/>
  <c r="B127" i="14" l="1"/>
  <c r="F127" i="14"/>
  <c r="A128" i="14"/>
  <c r="H122" i="14"/>
  <c r="G122" i="14" s="1"/>
  <c r="I122" i="14" s="1"/>
  <c r="C123" i="14" s="1"/>
  <c r="B128" i="14" l="1"/>
  <c r="A129" i="14"/>
  <c r="F128" i="14"/>
  <c r="H123" i="14"/>
  <c r="G123" i="14" s="1"/>
  <c r="I123" i="14" s="1"/>
  <c r="C124" i="14" s="1"/>
  <c r="H124" i="14" l="1"/>
  <c r="G124" i="14" s="1"/>
  <c r="I124" i="14" s="1"/>
  <c r="C125" i="14" s="1"/>
  <c r="B129" i="14"/>
  <c r="F129" i="14"/>
  <c r="A130" i="14"/>
  <c r="H125" i="14" l="1"/>
  <c r="G125" i="14" s="1"/>
  <c r="I125" i="14" s="1"/>
  <c r="C126" i="14" s="1"/>
  <c r="B130" i="14"/>
  <c r="A131" i="14"/>
  <c r="F130" i="14"/>
  <c r="B131" i="14" l="1"/>
  <c r="F131" i="14"/>
  <c r="A132" i="14"/>
  <c r="H126" i="14"/>
  <c r="G126" i="14" s="1"/>
  <c r="I126" i="14" s="1"/>
  <c r="C127" i="14" s="1"/>
  <c r="B132" i="14" l="1"/>
  <c r="A133" i="14"/>
  <c r="F132" i="14"/>
  <c r="H127" i="14"/>
  <c r="G127" i="14" s="1"/>
  <c r="I127" i="14" s="1"/>
  <c r="C128" i="14" s="1"/>
  <c r="B133" i="14" l="1"/>
  <c r="F133" i="14"/>
  <c r="A134" i="14"/>
  <c r="H128" i="14"/>
  <c r="G128" i="14" s="1"/>
  <c r="I128" i="14" s="1"/>
  <c r="C129" i="14" s="1"/>
  <c r="H129" i="14" l="1"/>
  <c r="G129" i="14" s="1"/>
  <c r="I129" i="14" s="1"/>
  <c r="C130" i="14" s="1"/>
  <c r="B134" i="14"/>
  <c r="A135" i="14"/>
  <c r="F134" i="14"/>
  <c r="B135" i="14" l="1"/>
  <c r="F135" i="14"/>
  <c r="A136" i="14"/>
  <c r="H130" i="14"/>
  <c r="G130" i="14" s="1"/>
  <c r="I130" i="14" s="1"/>
  <c r="C131" i="14" s="1"/>
  <c r="H131" i="14" l="1"/>
  <c r="G131" i="14" s="1"/>
  <c r="I131" i="14" s="1"/>
  <c r="C132" i="14" s="1"/>
  <c r="B136" i="14"/>
  <c r="A137" i="14"/>
  <c r="F136" i="14"/>
  <c r="B137" i="14" l="1"/>
  <c r="F137" i="14"/>
  <c r="A138" i="14"/>
  <c r="H132" i="14"/>
  <c r="G132" i="14" s="1"/>
  <c r="I132" i="14" s="1"/>
  <c r="C133" i="14" s="1"/>
  <c r="H133" i="14" l="1"/>
  <c r="G133" i="14" s="1"/>
  <c r="I133" i="14" s="1"/>
  <c r="C134" i="14" s="1"/>
  <c r="B138" i="14"/>
  <c r="A139" i="14"/>
  <c r="F138" i="14"/>
  <c r="B139" i="14" l="1"/>
  <c r="A140" i="14"/>
  <c r="F139" i="14"/>
  <c r="H134" i="14"/>
  <c r="G134" i="14" s="1"/>
  <c r="I134" i="14" s="1"/>
  <c r="C135" i="14" s="1"/>
  <c r="H135" i="14" l="1"/>
  <c r="G135" i="14" s="1"/>
  <c r="I135" i="14" s="1"/>
  <c r="C136" i="14" s="1"/>
  <c r="A141" i="14"/>
  <c r="F140" i="14"/>
  <c r="B140" i="14"/>
  <c r="B141" i="14" l="1"/>
  <c r="A142" i="14"/>
  <c r="F141" i="14"/>
  <c r="H136" i="14"/>
  <c r="G136" i="14" s="1"/>
  <c r="I136" i="14" s="1"/>
  <c r="C137" i="14" s="1"/>
  <c r="H137" i="14" l="1"/>
  <c r="G137" i="14" s="1"/>
  <c r="I137" i="14" s="1"/>
  <c r="C138" i="14" s="1"/>
  <c r="A143" i="14"/>
  <c r="F142" i="14"/>
  <c r="B142" i="14"/>
  <c r="B143" i="14" l="1"/>
  <c r="A144" i="14"/>
  <c r="F143" i="14"/>
  <c r="H138" i="14"/>
  <c r="G138" i="14" s="1"/>
  <c r="I138" i="14" s="1"/>
  <c r="C139" i="14" s="1"/>
  <c r="A145" i="14" l="1"/>
  <c r="F144" i="14"/>
  <c r="B144" i="14"/>
  <c r="H139" i="14"/>
  <c r="G139" i="14" s="1"/>
  <c r="I139" i="14" s="1"/>
  <c r="C140" i="14" s="1"/>
  <c r="H140" i="14" l="1"/>
  <c r="G140" i="14" s="1"/>
  <c r="I140" i="14" s="1"/>
  <c r="C141" i="14" s="1"/>
  <c r="B145" i="14"/>
  <c r="A146" i="14"/>
  <c r="F145" i="14"/>
  <c r="H141" i="14" l="1"/>
  <c r="G141" i="14" s="1"/>
  <c r="I141" i="14" s="1"/>
  <c r="C142" i="14" s="1"/>
  <c r="A147" i="14"/>
  <c r="F146" i="14"/>
  <c r="B146" i="14"/>
  <c r="H142" i="14" l="1"/>
  <c r="G142" i="14" s="1"/>
  <c r="I142" i="14" s="1"/>
  <c r="C143" i="14" s="1"/>
  <c r="B147" i="14"/>
  <c r="A148" i="14"/>
  <c r="F147" i="14"/>
  <c r="H143" i="14" l="1"/>
  <c r="G143" i="14" s="1"/>
  <c r="I143" i="14" s="1"/>
  <c r="C144" i="14" s="1"/>
  <c r="A149" i="14"/>
  <c r="F148" i="14"/>
  <c r="B148" i="14"/>
  <c r="H144" i="14" l="1"/>
  <c r="G144" i="14" s="1"/>
  <c r="I144" i="14" s="1"/>
  <c r="C145" i="14" s="1"/>
  <c r="B149" i="14"/>
  <c r="A150" i="14"/>
  <c r="F149" i="14"/>
  <c r="H145" i="14" l="1"/>
  <c r="G145" i="14" s="1"/>
  <c r="I145" i="14" s="1"/>
  <c r="C146" i="14" s="1"/>
  <c r="A151" i="14"/>
  <c r="F150" i="14"/>
  <c r="B150" i="14"/>
  <c r="H146" i="14" l="1"/>
  <c r="G146" i="14" s="1"/>
  <c r="I146" i="14" s="1"/>
  <c r="C147" i="14" s="1"/>
  <c r="B151" i="14"/>
  <c r="A152" i="14"/>
  <c r="F151" i="14"/>
  <c r="H147" i="14" l="1"/>
  <c r="G147" i="14" s="1"/>
  <c r="I147" i="14" s="1"/>
  <c r="C148" i="14" s="1"/>
  <c r="A153" i="14"/>
  <c r="F152" i="14"/>
  <c r="B152" i="14"/>
  <c r="H148" i="14" l="1"/>
  <c r="G148" i="14" s="1"/>
  <c r="I148" i="14" s="1"/>
  <c r="C149" i="14" s="1"/>
  <c r="B153" i="14"/>
  <c r="A154" i="14"/>
  <c r="F153" i="14"/>
  <c r="H149" i="14" l="1"/>
  <c r="G149" i="14" s="1"/>
  <c r="I149" i="14" s="1"/>
  <c r="C150" i="14" s="1"/>
  <c r="A155" i="14"/>
  <c r="F154" i="14"/>
  <c r="B154" i="14"/>
  <c r="H150" i="14" l="1"/>
  <c r="G150" i="14" s="1"/>
  <c r="I150" i="14" s="1"/>
  <c r="C151" i="14" s="1"/>
  <c r="B155" i="14"/>
  <c r="A156" i="14"/>
  <c r="F155" i="14"/>
  <c r="H151" i="14" l="1"/>
  <c r="G151" i="14" s="1"/>
  <c r="I151" i="14" s="1"/>
  <c r="C152" i="14" s="1"/>
  <c r="A157" i="14"/>
  <c r="F156" i="14"/>
  <c r="B156" i="14"/>
  <c r="H152" i="14" l="1"/>
  <c r="G152" i="14" s="1"/>
  <c r="I152" i="14" s="1"/>
  <c r="C153" i="14" s="1"/>
  <c r="B157" i="14"/>
  <c r="A158" i="14"/>
  <c r="F157" i="14"/>
  <c r="H153" i="14" l="1"/>
  <c r="G153" i="14" s="1"/>
  <c r="I153" i="14" s="1"/>
  <c r="C154" i="14" s="1"/>
  <c r="A159" i="14"/>
  <c r="F158" i="14"/>
  <c r="B158" i="14"/>
  <c r="H154" i="14" l="1"/>
  <c r="G154" i="14" s="1"/>
  <c r="I154" i="14" s="1"/>
  <c r="C155" i="14" s="1"/>
  <c r="B159" i="14"/>
  <c r="A160" i="14"/>
  <c r="F159" i="14"/>
  <c r="H155" i="14" l="1"/>
  <c r="G155" i="14" s="1"/>
  <c r="I155" i="14" s="1"/>
  <c r="C156" i="14" s="1"/>
  <c r="A161" i="14"/>
  <c r="F160" i="14"/>
  <c r="B160" i="14"/>
  <c r="H156" i="14" l="1"/>
  <c r="G156" i="14" s="1"/>
  <c r="I156" i="14" s="1"/>
  <c r="C157" i="14" s="1"/>
  <c r="B161" i="14"/>
  <c r="A162" i="14"/>
  <c r="F161" i="14"/>
  <c r="H157" i="14" l="1"/>
  <c r="G157" i="14" s="1"/>
  <c r="I157" i="14" s="1"/>
  <c r="C158" i="14" s="1"/>
  <c r="A163" i="14"/>
  <c r="F162" i="14"/>
  <c r="B162" i="14"/>
  <c r="H158" i="14" l="1"/>
  <c r="G158" i="14" s="1"/>
  <c r="I158" i="14" s="1"/>
  <c r="C159" i="14" s="1"/>
  <c r="B163" i="14"/>
  <c r="A164" i="14"/>
  <c r="F163" i="14"/>
  <c r="H159" i="14" l="1"/>
  <c r="G159" i="14" s="1"/>
  <c r="I159" i="14" s="1"/>
  <c r="C160" i="14" s="1"/>
  <c r="A165" i="14"/>
  <c r="F164" i="14"/>
  <c r="B164" i="14"/>
  <c r="H160" i="14" l="1"/>
  <c r="G160" i="14" s="1"/>
  <c r="I160" i="14" s="1"/>
  <c r="C161" i="14" s="1"/>
  <c r="B165" i="14"/>
  <c r="A166" i="14"/>
  <c r="F165" i="14"/>
  <c r="H161" i="14" l="1"/>
  <c r="G161" i="14" s="1"/>
  <c r="I161" i="14" s="1"/>
  <c r="C162" i="14" s="1"/>
  <c r="A167" i="14"/>
  <c r="F166" i="14"/>
  <c r="B166" i="14"/>
  <c r="H162" i="14" l="1"/>
  <c r="G162" i="14" s="1"/>
  <c r="I162" i="14" s="1"/>
  <c r="C163" i="14" s="1"/>
  <c r="B167" i="14"/>
  <c r="A168" i="14"/>
  <c r="F167" i="14"/>
  <c r="H163" i="14" l="1"/>
  <c r="G163" i="14" s="1"/>
  <c r="I163" i="14" s="1"/>
  <c r="C164" i="14" s="1"/>
  <c r="A169" i="14"/>
  <c r="F168" i="14"/>
  <c r="B168" i="14"/>
  <c r="H164" i="14" l="1"/>
  <c r="G164" i="14" s="1"/>
  <c r="I164" i="14" s="1"/>
  <c r="C165" i="14" s="1"/>
  <c r="A170" i="14"/>
  <c r="B169" i="14"/>
  <c r="F169" i="14"/>
  <c r="H165" i="14" l="1"/>
  <c r="G165" i="14" s="1"/>
  <c r="I165" i="14" s="1"/>
  <c r="C166" i="14" s="1"/>
  <c r="B170" i="14"/>
  <c r="F170" i="14"/>
  <c r="A171" i="14"/>
  <c r="H166" i="14" l="1"/>
  <c r="G166" i="14" s="1"/>
  <c r="I166" i="14" s="1"/>
  <c r="C167" i="14" s="1"/>
  <c r="B171" i="14"/>
  <c r="F171" i="14"/>
  <c r="A172" i="14"/>
  <c r="H167" i="14" l="1"/>
  <c r="G167" i="14" s="1"/>
  <c r="I167" i="14" s="1"/>
  <c r="C168" i="14" s="1"/>
  <c r="B172" i="14"/>
  <c r="F172" i="14"/>
  <c r="A173" i="14"/>
  <c r="H168" i="14" l="1"/>
  <c r="G168" i="14" s="1"/>
  <c r="I168" i="14" s="1"/>
  <c r="C169" i="14" s="1"/>
  <c r="B173" i="14"/>
  <c r="F173" i="14"/>
  <c r="A174" i="14"/>
  <c r="H169" i="14" l="1"/>
  <c r="G169" i="14" s="1"/>
  <c r="I169" i="14" s="1"/>
  <c r="C170" i="14" s="1"/>
  <c r="B174" i="14"/>
  <c r="F174" i="14"/>
  <c r="A175" i="14"/>
  <c r="H170" i="14" l="1"/>
  <c r="G170" i="14" s="1"/>
  <c r="I170" i="14" s="1"/>
  <c r="C171" i="14" s="1"/>
  <c r="B175" i="14"/>
  <c r="A176" i="14"/>
  <c r="F175" i="14"/>
  <c r="H171" i="14" l="1"/>
  <c r="G171" i="14" s="1"/>
  <c r="I171" i="14" s="1"/>
  <c r="C172" i="14" s="1"/>
  <c r="B176" i="14"/>
  <c r="F176" i="14"/>
  <c r="A177" i="14"/>
  <c r="H172" i="14" l="1"/>
  <c r="G172" i="14" s="1"/>
  <c r="I172" i="14" s="1"/>
  <c r="C173" i="14" s="1"/>
  <c r="B177" i="14"/>
  <c r="A178" i="14"/>
  <c r="F177" i="14"/>
  <c r="H173" i="14" l="1"/>
  <c r="G173" i="14" s="1"/>
  <c r="I173" i="14" s="1"/>
  <c r="C174" i="14" s="1"/>
  <c r="B178" i="14"/>
  <c r="F178" i="14"/>
  <c r="A179" i="14"/>
  <c r="H174" i="14" l="1"/>
  <c r="G174" i="14" s="1"/>
  <c r="I174" i="14" s="1"/>
  <c r="C175" i="14" s="1"/>
  <c r="B179" i="14"/>
  <c r="F179" i="14"/>
  <c r="A180" i="14"/>
  <c r="H175" i="14" l="1"/>
  <c r="G175" i="14" s="1"/>
  <c r="I175" i="14" s="1"/>
  <c r="C176" i="14" s="1"/>
  <c r="B180" i="14"/>
  <c r="F180" i="14"/>
  <c r="A181" i="14"/>
  <c r="H176" i="14" l="1"/>
  <c r="G176" i="14" s="1"/>
  <c r="I176" i="14" s="1"/>
  <c r="C177" i="14" s="1"/>
  <c r="B181" i="14"/>
  <c r="A182" i="14"/>
  <c r="F181" i="14"/>
  <c r="H177" i="14" l="1"/>
  <c r="G177" i="14" s="1"/>
  <c r="I177" i="14" s="1"/>
  <c r="C178" i="14" s="1"/>
  <c r="B182" i="14"/>
  <c r="F182" i="14"/>
  <c r="A183" i="14"/>
  <c r="H178" i="14" l="1"/>
  <c r="G178" i="14" s="1"/>
  <c r="I178" i="14" s="1"/>
  <c r="C179" i="14" s="1"/>
  <c r="B183" i="14"/>
  <c r="A184" i="14"/>
  <c r="F183" i="14"/>
  <c r="H179" i="14" l="1"/>
  <c r="G179" i="14" s="1"/>
  <c r="I179" i="14" s="1"/>
  <c r="C180" i="14" s="1"/>
  <c r="B184" i="14"/>
  <c r="A185" i="14"/>
  <c r="F184" i="14"/>
  <c r="H180" i="14" l="1"/>
  <c r="G180" i="14" s="1"/>
  <c r="I180" i="14" s="1"/>
  <c r="C181" i="14" s="1"/>
  <c r="B185" i="14"/>
  <c r="A186" i="14"/>
  <c r="F185" i="14"/>
  <c r="H181" i="14" l="1"/>
  <c r="G181" i="14" s="1"/>
  <c r="I181" i="14" s="1"/>
  <c r="C182" i="14" s="1"/>
  <c r="B186" i="14"/>
  <c r="A187" i="14"/>
  <c r="F186" i="14"/>
  <c r="H182" i="14" l="1"/>
  <c r="G182" i="14" s="1"/>
  <c r="I182" i="14" s="1"/>
  <c r="C183" i="14" s="1"/>
  <c r="B187" i="14"/>
  <c r="F187" i="14"/>
  <c r="A188" i="14"/>
  <c r="H183" i="14" l="1"/>
  <c r="G183" i="14" s="1"/>
  <c r="I183" i="14" s="1"/>
  <c r="C184" i="14" s="1"/>
  <c r="B188" i="14"/>
  <c r="A189" i="14"/>
  <c r="F188" i="14"/>
  <c r="H184" i="14" l="1"/>
  <c r="G184" i="14" s="1"/>
  <c r="I184" i="14" s="1"/>
  <c r="C185" i="14" s="1"/>
  <c r="B189" i="14"/>
  <c r="A190" i="14"/>
  <c r="F189" i="14"/>
  <c r="H185" i="14" l="1"/>
  <c r="G185" i="14" s="1"/>
  <c r="I185" i="14" s="1"/>
  <c r="C186" i="14" s="1"/>
  <c r="B190" i="14"/>
  <c r="A191" i="14"/>
  <c r="F190" i="14"/>
  <c r="H186" i="14" l="1"/>
  <c r="G186" i="14" s="1"/>
  <c r="I186" i="14" s="1"/>
  <c r="C187" i="14" s="1"/>
  <c r="B191" i="14"/>
  <c r="F191" i="14"/>
  <c r="A192" i="14"/>
  <c r="H187" i="14" l="1"/>
  <c r="G187" i="14" s="1"/>
  <c r="I187" i="14" s="1"/>
  <c r="C188" i="14" s="1"/>
  <c r="B192" i="14"/>
  <c r="A193" i="14"/>
  <c r="F192" i="14"/>
  <c r="H188" i="14" l="1"/>
  <c r="G188" i="14" s="1"/>
  <c r="I188" i="14" s="1"/>
  <c r="C189" i="14" s="1"/>
  <c r="B193" i="14"/>
  <c r="A194" i="14"/>
  <c r="F193" i="14"/>
  <c r="H189" i="14" l="1"/>
  <c r="G189" i="14" s="1"/>
  <c r="I189" i="14" s="1"/>
  <c r="C190" i="14" s="1"/>
  <c r="B194" i="14"/>
  <c r="A195" i="14"/>
  <c r="F194" i="14"/>
  <c r="H190" i="14" l="1"/>
  <c r="G190" i="14" s="1"/>
  <c r="I190" i="14" s="1"/>
  <c r="C191" i="14" s="1"/>
  <c r="B195" i="14"/>
  <c r="F195" i="14"/>
  <c r="A196" i="14"/>
  <c r="H191" i="14" l="1"/>
  <c r="G191" i="14" s="1"/>
  <c r="I191" i="14" s="1"/>
  <c r="C192" i="14" s="1"/>
  <c r="B196" i="14"/>
  <c r="A197" i="14"/>
  <c r="F196" i="14"/>
  <c r="H192" i="14" l="1"/>
  <c r="G192" i="14" s="1"/>
  <c r="I192" i="14" s="1"/>
  <c r="C193" i="14" s="1"/>
  <c r="B197" i="14"/>
  <c r="F197" i="14"/>
  <c r="A198" i="14"/>
  <c r="H193" i="14" l="1"/>
  <c r="G193" i="14" s="1"/>
  <c r="I193" i="14" s="1"/>
  <c r="C194" i="14" s="1"/>
  <c r="B198" i="14"/>
  <c r="A199" i="14"/>
  <c r="F198" i="14"/>
  <c r="H194" i="14" l="1"/>
  <c r="G194" i="14" s="1"/>
  <c r="I194" i="14" s="1"/>
  <c r="C195" i="14" s="1"/>
  <c r="B199" i="14"/>
  <c r="F199" i="14"/>
  <c r="A200" i="14"/>
  <c r="H195" i="14" l="1"/>
  <c r="G195" i="14" s="1"/>
  <c r="I195" i="14" s="1"/>
  <c r="C196" i="14" s="1"/>
  <c r="B200" i="14"/>
  <c r="A201" i="14"/>
  <c r="F200" i="14"/>
  <c r="H196" i="14" l="1"/>
  <c r="G196" i="14" s="1"/>
  <c r="I196" i="14" s="1"/>
  <c r="C197" i="14" s="1"/>
  <c r="B201" i="14"/>
  <c r="F201" i="14"/>
  <c r="A202" i="14"/>
  <c r="H197" i="14" l="1"/>
  <c r="G197" i="14" s="1"/>
  <c r="I197" i="14" s="1"/>
  <c r="C198" i="14" s="1"/>
  <c r="B202" i="14"/>
  <c r="A203" i="14"/>
  <c r="F202" i="14"/>
  <c r="H198" i="14" l="1"/>
  <c r="G198" i="14" s="1"/>
  <c r="I198" i="14" s="1"/>
  <c r="C199" i="14" s="1"/>
  <c r="B203" i="14"/>
  <c r="F203" i="14"/>
  <c r="A204" i="14"/>
  <c r="H199" i="14" l="1"/>
  <c r="G199" i="14" s="1"/>
  <c r="I199" i="14" s="1"/>
  <c r="C200" i="14" s="1"/>
  <c r="B204" i="14"/>
  <c r="A205" i="14"/>
  <c r="F204" i="14"/>
  <c r="H200" i="14" l="1"/>
  <c r="G200" i="14" s="1"/>
  <c r="I200" i="14" s="1"/>
  <c r="C201" i="14" s="1"/>
  <c r="B205" i="14"/>
  <c r="F205" i="14"/>
  <c r="A206" i="14"/>
  <c r="H201" i="14" l="1"/>
  <c r="G201" i="14" s="1"/>
  <c r="I201" i="14" s="1"/>
  <c r="C202" i="14" s="1"/>
  <c r="B206" i="14"/>
  <c r="A207" i="14"/>
  <c r="F206" i="14"/>
  <c r="H202" i="14" l="1"/>
  <c r="G202" i="14" s="1"/>
  <c r="I202" i="14" s="1"/>
  <c r="C203" i="14" s="1"/>
  <c r="B207" i="14"/>
  <c r="F207" i="14"/>
  <c r="A208" i="14"/>
  <c r="H203" i="14" l="1"/>
  <c r="G203" i="14" s="1"/>
  <c r="I203" i="14" s="1"/>
  <c r="C204" i="14" s="1"/>
  <c r="B208" i="14"/>
  <c r="A209" i="14"/>
  <c r="F208" i="14"/>
  <c r="H204" i="14" l="1"/>
  <c r="G204" i="14" s="1"/>
  <c r="I204" i="14" s="1"/>
  <c r="C205" i="14" s="1"/>
  <c r="B209" i="14"/>
  <c r="F209" i="14"/>
  <c r="A210" i="14"/>
  <c r="H205" i="14" l="1"/>
  <c r="G205" i="14" s="1"/>
  <c r="I205" i="14" s="1"/>
  <c r="C206" i="14" s="1"/>
  <c r="B210" i="14"/>
  <c r="A211" i="14"/>
  <c r="F210" i="14"/>
  <c r="H206" i="14" l="1"/>
  <c r="G206" i="14" s="1"/>
  <c r="I206" i="14" s="1"/>
  <c r="C207" i="14" s="1"/>
  <c r="B211" i="14"/>
  <c r="F211" i="14"/>
  <c r="A212" i="14"/>
  <c r="B212" i="14" l="1"/>
  <c r="A213" i="14"/>
  <c r="F212" i="14"/>
  <c r="H207" i="14"/>
  <c r="G207" i="14" s="1"/>
  <c r="I207" i="14" s="1"/>
  <c r="C208" i="14" s="1"/>
  <c r="B213" i="14" l="1"/>
  <c r="F213" i="14"/>
  <c r="A214" i="14"/>
  <c r="H208" i="14"/>
  <c r="G208" i="14" s="1"/>
  <c r="I208" i="14" s="1"/>
  <c r="C209" i="14" s="1"/>
  <c r="B214" i="14" l="1"/>
  <c r="F214" i="14"/>
  <c r="H209" i="14"/>
  <c r="G209" i="14" s="1"/>
  <c r="I209" i="14" s="1"/>
  <c r="C210" i="14" s="1"/>
  <c r="H210" i="14" l="1"/>
  <c r="G210" i="14" s="1"/>
  <c r="I210" i="14" s="1"/>
  <c r="C211" i="14" s="1"/>
  <c r="H211" i="14" l="1"/>
  <c r="G211" i="14" s="1"/>
  <c r="I211" i="14" s="1"/>
  <c r="C212" i="14" s="1"/>
  <c r="H212" i="14" l="1"/>
  <c r="G212" i="14" s="1"/>
  <c r="I212" i="14" s="1"/>
  <c r="C213" i="14" s="1"/>
  <c r="H213" i="14" l="1"/>
  <c r="G213" i="14" s="1"/>
  <c r="I213" i="14" s="1"/>
  <c r="C214" i="14" s="1"/>
  <c r="D15" i="14" l="1"/>
  <c r="D14" i="14"/>
  <c r="H214" i="14"/>
  <c r="G214" i="14" s="1"/>
  <c r="I214" i="14" s="1"/>
  <c r="D13" i="14" s="1"/>
  <c r="G56" i="7" l="1"/>
  <c r="H5" i="7" l="1"/>
  <c r="H56" i="7" s="1"/>
  <c r="I5" i="7" s="1"/>
  <c r="I56" i="7" s="1"/>
  <c r="J5" i="7" l="1"/>
  <c r="J56" i="7" s="1"/>
  <c r="K5" i="7" s="1"/>
  <c r="K56" i="7" s="1"/>
  <c r="L5" i="7" s="1"/>
  <c r="L56" i="7" l="1"/>
  <c r="M5" i="7" s="1"/>
  <c r="M56" i="7" l="1"/>
  <c r="N5" i="7" s="1"/>
  <c r="N56" i="7" l="1"/>
  <c r="O5" i="7" s="1"/>
  <c r="O56" i="7" s="1"/>
</calcChain>
</file>

<file path=xl/sharedStrings.xml><?xml version="1.0" encoding="utf-8"?>
<sst xmlns="http://schemas.openxmlformats.org/spreadsheetml/2006/main" count="85" uniqueCount="83">
  <si>
    <t>Beginning Cash Balance</t>
  </si>
  <si>
    <t>Cash Outflows (Expenses):</t>
  </si>
  <si>
    <t>Ending Cash Balance</t>
  </si>
  <si>
    <t>Loan</t>
  </si>
  <si>
    <t>Total Income</t>
  </si>
  <si>
    <t xml:space="preserve">Gross Profit Margin </t>
  </si>
  <si>
    <t>TOTAL</t>
  </si>
  <si>
    <t>Appendix B</t>
  </si>
  <si>
    <t>Descript.</t>
  </si>
  <si>
    <t>Loan Interest</t>
  </si>
  <si>
    <t>Operating Expenses</t>
  </si>
  <si>
    <t>Total Expenses</t>
  </si>
  <si>
    <t>Net Income</t>
  </si>
  <si>
    <t xml:space="preserve">   Subtotal Cash Outflow:</t>
  </si>
  <si>
    <t xml:space="preserve">  Subtotal Cash Inflows:</t>
  </si>
  <si>
    <t xml:space="preserve">   Subtotal Other Outflows:</t>
  </si>
  <si>
    <t>Other Outflows:</t>
  </si>
  <si>
    <t>Total Cash Outflows</t>
  </si>
  <si>
    <t>Income</t>
  </si>
  <si>
    <t>Revenue</t>
  </si>
  <si>
    <t>Cash Inflows (Revenue):</t>
  </si>
  <si>
    <t>NET INFLOW/OUTFLOW</t>
  </si>
  <si>
    <t xml:space="preserve">   Subtotal Other Cash Inflows:</t>
  </si>
  <si>
    <t>TOTAL ONE TIME DEVELOPMENT</t>
  </si>
  <si>
    <t>Equipment</t>
  </si>
  <si>
    <t>RECURRING</t>
  </si>
  <si>
    <t>TOTAL RECURRING</t>
  </si>
  <si>
    <t>Other - savings</t>
  </si>
  <si>
    <t>COST OF GOODS SOLD</t>
  </si>
  <si>
    <t>COGS 1</t>
  </si>
  <si>
    <t>COGS 2</t>
  </si>
  <si>
    <t>COGS 3</t>
  </si>
  <si>
    <t>Total COGS</t>
  </si>
  <si>
    <t>Loan Calculator with Extra Payments</t>
  </si>
  <si>
    <t>Enter Values</t>
  </si>
  <si>
    <t>Instructions</t>
  </si>
  <si>
    <t>Loan Amount</t>
  </si>
  <si>
    <t>Annual Interest Rate</t>
  </si>
  <si>
    <t>Loan Period in Years</t>
  </si>
  <si>
    <t>Must be between 1 and 30 years.</t>
  </si>
  <si>
    <t>Start Date of Loan</t>
  </si>
  <si>
    <t>Optional Extra Payments</t>
  </si>
  <si>
    <t>If your extra payments vary, enter them in the table below.</t>
  </si>
  <si>
    <t>Scheduled Monthly Payment</t>
  </si>
  <si>
    <t>Scheduled Number of Payments</t>
  </si>
  <si>
    <t>Actual Number of Payments</t>
  </si>
  <si>
    <t>Total Early Payments</t>
  </si>
  <si>
    <t>Total Interest</t>
  </si>
  <si>
    <t>No.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</si>
  <si>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</si>
  <si>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</si>
  <si>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</si>
  <si>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</si>
  <si>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</si>
  <si>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</si>
  <si>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</si>
  <si>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</si>
  <si>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Pro Forma Income Statement</t>
  </si>
  <si>
    <t>COGS</t>
  </si>
  <si>
    <t>Fees</t>
  </si>
  <si>
    <t>Total Cash Inflow</t>
  </si>
  <si>
    <t>Other: Owner Draw</t>
  </si>
  <si>
    <t>% of Revenues</t>
  </si>
  <si>
    <t>Current</t>
  </si>
  <si>
    <t>W new employee, office, or other circumstance resulting from the loan</t>
  </si>
  <si>
    <t>Other Business Debt Service</t>
  </si>
  <si>
    <t xml:space="preserve">Pro Forma Cash Flow </t>
  </si>
  <si>
    <t>From Cash Flow Projection</t>
  </si>
  <si>
    <t>Improvements</t>
  </si>
  <si>
    <t>Refinance</t>
  </si>
  <si>
    <t>Rev 1</t>
  </si>
  <si>
    <t>Rev 2</t>
  </si>
  <si>
    <t>Rev 3</t>
  </si>
  <si>
    <t>Business Name: ________</t>
  </si>
  <si>
    <t>Month of Loan:</t>
  </si>
  <si>
    <t>Insurance</t>
  </si>
  <si>
    <t>Auto Expense</t>
  </si>
  <si>
    <t>Lease / Rent</t>
  </si>
  <si>
    <t>New Employee(s)</t>
  </si>
  <si>
    <t>Cost of Employees (exist)</t>
  </si>
  <si>
    <t>ONE TIME / CAP-X</t>
  </si>
  <si>
    <t>(ie Jan 2017)</t>
  </si>
  <si>
    <t>Loan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</si>
</sst>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i/>
      <sz val="9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i/>
      <sz val="9"/>
      <color indexed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9"/>
      <color indexed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9"/>
      <color indexed="56"/>
      <name val="Arial"/>
      <family val="2"/>
    </font>
    <font>
      <b/>
      <sz val="8"/>
      <color indexed="56"/>
      <name val="Arial"/>
      <family val="2"/>
    </font>
    <font>
      <i/>
      <sz val="9"/>
      <color indexed="8"/>
      <name val="Arial"/>
      <family val="2"/>
    </font>
    <font>
      <sz val="18"/>
      <color indexed="8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23"/>
      <name val="Century Gothic"/>
      <family val="2"/>
    </font>
    <font>
      <b/>
      <i/>
      <sz val="10"/>
      <name val="Arial"/>
      <family val="2"/>
    </font>
    <font>
      <b/>
      <i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2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3" fillId="0" borderId="0" xfId="0" applyFont="1" applyProtection="1">
      <protection locked="0" hidden="1"/>
    </xf>
    <xf numFmtId="0" fontId="4" fillId="0" borderId="0" xfId="0" applyFont="1" applyFill="1" applyBorder="1" applyAlignment="1" applyProtection="1">
      <protection locked="0" hidden="1"/>
    </xf>
    <xf numFmtId="0" fontId="5" fillId="0" borderId="0" xfId="0" applyFont="1" applyFill="1" applyBorder="1" applyAlignment="1" applyProtection="1">
      <protection locked="0" hidden="1"/>
    </xf>
    <xf numFmtId="0" fontId="2" fillId="2" borderId="0" xfId="0" applyFont="1" applyFill="1" applyBorder="1" applyAlignment="1" applyProtection="1">
      <alignment horizontal="right"/>
      <protection locked="0" hidden="1"/>
    </xf>
    <xf numFmtId="0" fontId="7" fillId="0" borderId="0" xfId="0" applyFont="1" applyFill="1" applyBorder="1" applyAlignment="1" applyProtection="1">
      <alignment horizontal="center"/>
      <protection locked="0" hidden="1"/>
    </xf>
    <xf numFmtId="0" fontId="8" fillId="3" borderId="0" xfId="0" applyFont="1" applyFill="1" applyBorder="1" applyAlignment="1" applyProtection="1">
      <alignment horizontal="right"/>
      <protection locked="0" hidden="1"/>
    </xf>
    <xf numFmtId="0" fontId="8" fillId="0" borderId="0" xfId="0" applyFont="1" applyFill="1" applyProtection="1">
      <protection locked="0" hidden="1"/>
    </xf>
    <xf numFmtId="0" fontId="8" fillId="0" borderId="0" xfId="0" applyFont="1" applyProtection="1">
      <protection locked="0" hidden="1"/>
    </xf>
    <xf numFmtId="0" fontId="8" fillId="0" borderId="1" xfId="0" applyFont="1" applyBorder="1" applyProtection="1">
      <protection locked="0" hidden="1"/>
    </xf>
    <xf numFmtId="0" fontId="11" fillId="0" borderId="0" xfId="0" applyFont="1" applyFill="1" applyBorder="1" applyAlignment="1" applyProtection="1">
      <alignment horizontal="center"/>
      <protection locked="0" hidden="1"/>
    </xf>
    <xf numFmtId="6" fontId="5" fillId="0" borderId="0" xfId="0" applyNumberFormat="1" applyFont="1" applyFill="1" applyBorder="1" applyAlignment="1" applyProtection="1">
      <protection hidden="1"/>
    </xf>
    <xf numFmtId="0" fontId="3" fillId="0" borderId="0" xfId="0" applyFont="1" applyFill="1" applyProtection="1">
      <protection locked="0" hidden="1"/>
    </xf>
    <xf numFmtId="9" fontId="5" fillId="0" borderId="0" xfId="3" applyFont="1" applyFill="1" applyBorder="1" applyAlignment="1" applyProtection="1">
      <protection hidden="1"/>
    </xf>
    <xf numFmtId="40" fontId="8" fillId="0" borderId="0" xfId="0" applyNumberFormat="1" applyFont="1" applyProtection="1">
      <protection locked="0" hidden="1"/>
    </xf>
    <xf numFmtId="40" fontId="5" fillId="0" borderId="0" xfId="0" applyNumberFormat="1" applyFont="1" applyFill="1" applyBorder="1" applyAlignment="1" applyProtection="1">
      <protection hidden="1"/>
    </xf>
    <xf numFmtId="40" fontId="14" fillId="0" borderId="0" xfId="0" applyNumberFormat="1" applyFont="1" applyFill="1" applyBorder="1" applyAlignment="1" applyProtection="1">
      <protection locked="0" hidden="1"/>
    </xf>
    <xf numFmtId="40" fontId="2" fillId="2" borderId="0" xfId="0" applyNumberFormat="1" applyFont="1" applyFill="1" applyBorder="1" applyAlignment="1" applyProtection="1">
      <alignment horizontal="right"/>
      <protection locked="0" hidden="1"/>
    </xf>
    <xf numFmtId="40" fontId="5" fillId="0" borderId="2" xfId="0" applyNumberFormat="1" applyFont="1" applyFill="1" applyBorder="1" applyAlignment="1" applyProtection="1">
      <protection hidden="1"/>
    </xf>
    <xf numFmtId="0" fontId="2" fillId="2" borderId="4" xfId="0" applyFont="1" applyFill="1" applyBorder="1" applyAlignment="1" applyProtection="1">
      <alignment horizontal="right"/>
      <protection locked="0" hidden="1"/>
    </xf>
    <xf numFmtId="43" fontId="12" fillId="3" borderId="5" xfId="0" applyNumberFormat="1" applyFont="1" applyFill="1" applyBorder="1" applyAlignment="1" applyProtection="1">
      <alignment horizontal="right"/>
      <protection locked="0" hidden="1"/>
    </xf>
    <xf numFmtId="0" fontId="4" fillId="0" borderId="6" xfId="0" applyFont="1" applyFill="1" applyBorder="1" applyAlignment="1" applyProtection="1">
      <protection locked="0" hidden="1"/>
    </xf>
    <xf numFmtId="0" fontId="5" fillId="0" borderId="2" xfId="0" applyFont="1" applyFill="1" applyBorder="1" applyAlignment="1" applyProtection="1">
      <protection locked="0" hidden="1"/>
    </xf>
    <xf numFmtId="43" fontId="3" fillId="4" borderId="7" xfId="0" applyNumberFormat="1" applyFont="1" applyFill="1" applyBorder="1" applyProtection="1">
      <protection locked="0" hidden="1"/>
    </xf>
    <xf numFmtId="0" fontId="4" fillId="0" borderId="4" xfId="0" applyFont="1" applyFill="1" applyBorder="1" applyAlignment="1" applyProtection="1">
      <protection locked="0" hidden="1"/>
    </xf>
    <xf numFmtId="43" fontId="3" fillId="4" borderId="8" xfId="0" applyNumberFormat="1" applyFont="1" applyFill="1" applyBorder="1" applyProtection="1">
      <protection locked="0" hidden="1"/>
    </xf>
    <xf numFmtId="0" fontId="5" fillId="0" borderId="4" xfId="0" applyFont="1" applyFill="1" applyBorder="1" applyAlignment="1" applyProtection="1">
      <protection locked="0" hidden="1"/>
    </xf>
    <xf numFmtId="0" fontId="5" fillId="0" borderId="9" xfId="0" applyFont="1" applyFill="1" applyBorder="1" applyAlignment="1" applyProtection="1">
      <protection locked="0" hidden="1"/>
    </xf>
    <xf numFmtId="0" fontId="4" fillId="0" borderId="3" xfId="0" applyFont="1" applyFill="1" applyBorder="1" applyAlignment="1" applyProtection="1">
      <protection locked="0" hidden="1"/>
    </xf>
    <xf numFmtId="0" fontId="4" fillId="0" borderId="9" xfId="0" applyFont="1" applyFill="1" applyBorder="1" applyAlignment="1" applyProtection="1">
      <protection locked="0" hidden="1"/>
    </xf>
    <xf numFmtId="0" fontId="10" fillId="0" borderId="3" xfId="0" applyFont="1" applyFill="1" applyBorder="1" applyAlignment="1" applyProtection="1">
      <protection locked="0" hidden="1"/>
    </xf>
    <xf numFmtId="40" fontId="3" fillId="0" borderId="3" xfId="0" applyNumberFormat="1" applyFont="1" applyFill="1" applyBorder="1" applyAlignment="1" applyProtection="1">
      <protection hidden="1"/>
    </xf>
    <xf numFmtId="40" fontId="14" fillId="0" borderId="0" xfId="0" applyNumberFormat="1" applyFont="1" applyFill="1" applyBorder="1" applyAlignment="1" applyProtection="1">
      <protection hidden="1"/>
    </xf>
    <xf numFmtId="0" fontId="4" fillId="0" borderId="10" xfId="0" applyFont="1" applyFill="1" applyBorder="1" applyAlignment="1" applyProtection="1">
      <protection locked="0" hidden="1"/>
    </xf>
    <xf numFmtId="0" fontId="4" fillId="0" borderId="11" xfId="0" applyFont="1" applyFill="1" applyBorder="1" applyAlignment="1" applyProtection="1">
      <protection locked="0" hidden="1"/>
    </xf>
    <xf numFmtId="0" fontId="6" fillId="0" borderId="0" xfId="0" applyFont="1" applyFill="1" applyProtection="1">
      <protection locked="0" hidden="1"/>
    </xf>
    <xf numFmtId="0" fontId="8" fillId="0" borderId="4" xfId="0" applyFont="1" applyBorder="1" applyProtection="1">
      <protection locked="0" hidden="1"/>
    </xf>
    <xf numFmtId="0" fontId="8" fillId="0" borderId="0" xfId="0" applyFont="1" applyBorder="1" applyProtection="1">
      <protection locked="0" hidden="1"/>
    </xf>
    <xf numFmtId="40" fontId="8" fillId="0" borderId="0" xfId="0" applyNumberFormat="1" applyFont="1" applyBorder="1" applyProtection="1">
      <protection locked="0" hidden="1"/>
    </xf>
    <xf numFmtId="40" fontId="8" fillId="0" borderId="13" xfId="0" applyNumberFormat="1" applyFont="1" applyBorder="1" applyProtection="1">
      <protection locked="0" hidden="1"/>
    </xf>
    <xf numFmtId="0" fontId="8" fillId="0" borderId="13" xfId="0" applyFont="1" applyFill="1" applyBorder="1" applyProtection="1">
      <protection locked="0" hidden="1"/>
    </xf>
    <xf numFmtId="43" fontId="8" fillId="0" borderId="14" xfId="0" applyNumberFormat="1" applyFont="1" applyBorder="1" applyProtection="1">
      <protection locked="0" hidden="1"/>
    </xf>
    <xf numFmtId="0" fontId="3" fillId="0" borderId="0" xfId="0" applyFont="1" applyFill="1" applyBorder="1" applyProtection="1">
      <protection locked="0" hidden="1"/>
    </xf>
    <xf numFmtId="43" fontId="3" fillId="4" borderId="8" xfId="1" applyNumberFormat="1" applyFont="1" applyFill="1" applyBorder="1" applyProtection="1">
      <protection locked="0" hidden="1"/>
    </xf>
    <xf numFmtId="0" fontId="9" fillId="0" borderId="4" xfId="0" applyFont="1" applyFill="1" applyBorder="1" applyAlignment="1" applyProtection="1">
      <protection locked="0" hidden="1"/>
    </xf>
    <xf numFmtId="38" fontId="14" fillId="0" borderId="0" xfId="0" applyNumberFormat="1" applyFont="1" applyFill="1" applyBorder="1" applyAlignment="1" applyProtection="1">
      <protection locked="0" hidden="1"/>
    </xf>
    <xf numFmtId="0" fontId="3" fillId="0" borderId="3" xfId="0" applyFont="1" applyFill="1" applyBorder="1" applyProtection="1">
      <protection locked="0" hidden="1"/>
    </xf>
    <xf numFmtId="43" fontId="3" fillId="4" borderId="8" xfId="3" applyNumberFormat="1" applyFont="1" applyFill="1" applyBorder="1" applyProtection="1">
      <protection locked="0" hidden="1"/>
    </xf>
    <xf numFmtId="43" fontId="8" fillId="4" borderId="8" xfId="0" applyNumberFormat="1" applyFont="1" applyFill="1" applyBorder="1" applyProtection="1">
      <protection locked="0" hidden="1"/>
    </xf>
    <xf numFmtId="0" fontId="5" fillId="0" borderId="3" xfId="0" applyFont="1" applyFill="1" applyBorder="1" applyAlignment="1" applyProtection="1">
      <protection locked="0" hidden="1"/>
    </xf>
    <xf numFmtId="0" fontId="4" fillId="0" borderId="15" xfId="0" applyFont="1" applyFill="1" applyBorder="1" applyAlignment="1" applyProtection="1">
      <protection locked="0" hidden="1"/>
    </xf>
    <xf numFmtId="0" fontId="4" fillId="0" borderId="16" xfId="0" applyFont="1" applyFill="1" applyBorder="1" applyAlignment="1" applyProtection="1">
      <protection locked="0" hidden="1"/>
    </xf>
    <xf numFmtId="40" fontId="3" fillId="0" borderId="16" xfId="0" applyNumberFormat="1" applyFont="1" applyFill="1" applyBorder="1" applyAlignment="1" applyProtection="1">
      <protection hidden="1"/>
    </xf>
    <xf numFmtId="43" fontId="3" fillId="4" borderId="17" xfId="0" applyNumberFormat="1" applyFont="1" applyFill="1" applyBorder="1" applyProtection="1">
      <protection locked="0" hidden="1"/>
    </xf>
    <xf numFmtId="0" fontId="6" fillId="0" borderId="10" xfId="0" applyFont="1" applyBorder="1" applyProtection="1">
      <protection locked="0" hidden="1"/>
    </xf>
    <xf numFmtId="0" fontId="6" fillId="0" borderId="11" xfId="0" applyFont="1" applyBorder="1" applyProtection="1">
      <protection locked="0" hidden="1"/>
    </xf>
    <xf numFmtId="40" fontId="6" fillId="0" borderId="11" xfId="0" applyNumberFormat="1" applyFont="1" applyBorder="1" applyProtection="1">
      <protection locked="0" hidden="1"/>
    </xf>
    <xf numFmtId="0" fontId="6" fillId="0" borderId="0" xfId="0" applyFont="1" applyProtection="1">
      <protection locked="0" hidden="1"/>
    </xf>
    <xf numFmtId="40" fontId="8" fillId="0" borderId="18" xfId="0" applyNumberFormat="1" applyFont="1" applyBorder="1" applyProtection="1">
      <protection locked="0" hidden="1"/>
    </xf>
    <xf numFmtId="0" fontId="8" fillId="0" borderId="18" xfId="0" applyFont="1" applyBorder="1" applyProtection="1">
      <protection locked="0" hidden="1"/>
    </xf>
    <xf numFmtId="43" fontId="8" fillId="0" borderId="18" xfId="0" applyNumberFormat="1" applyFont="1" applyBorder="1" applyProtection="1">
      <protection locked="0" hidden="1"/>
    </xf>
    <xf numFmtId="43" fontId="8" fillId="0" borderId="0" xfId="0" applyNumberFormat="1" applyFont="1" applyBorder="1" applyProtection="1">
      <protection locked="0" hidden="1"/>
    </xf>
    <xf numFmtId="43" fontId="8" fillId="0" borderId="0" xfId="0" applyNumberFormat="1" applyFont="1" applyProtection="1">
      <protection locked="0" hidden="1"/>
    </xf>
    <xf numFmtId="43" fontId="10" fillId="4" borderId="19" xfId="0" applyNumberFormat="1" applyFont="1" applyFill="1" applyBorder="1" applyProtection="1">
      <protection locked="0" hidden="1"/>
    </xf>
    <xf numFmtId="43" fontId="4" fillId="4" borderId="19" xfId="0" applyNumberFormat="1" applyFont="1" applyFill="1" applyBorder="1" applyAlignment="1" applyProtection="1">
      <protection hidden="1"/>
    </xf>
    <xf numFmtId="43" fontId="4" fillId="5" borderId="19" xfId="0" applyNumberFormat="1" applyFont="1" applyFill="1" applyBorder="1" applyAlignment="1" applyProtection="1">
      <protection hidden="1"/>
    </xf>
    <xf numFmtId="43" fontId="10" fillId="4" borderId="19" xfId="0" applyNumberFormat="1" applyFont="1" applyFill="1" applyBorder="1" applyAlignment="1" applyProtection="1">
      <protection hidden="1"/>
    </xf>
    <xf numFmtId="43" fontId="6" fillId="6" borderId="20" xfId="0" applyNumberFormat="1" applyFont="1" applyFill="1" applyBorder="1" applyProtection="1">
      <protection locked="0" hidden="1"/>
    </xf>
    <xf numFmtId="43" fontId="10" fillId="5" borderId="19" xfId="0" applyNumberFormat="1" applyFont="1" applyFill="1" applyBorder="1" applyProtection="1">
      <protection locked="0" hidden="1"/>
    </xf>
    <xf numFmtId="0" fontId="3" fillId="0" borderId="9" xfId="0" applyFont="1" applyFill="1" applyBorder="1" applyAlignment="1" applyProtection="1">
      <protection locked="0" hidden="1"/>
    </xf>
    <xf numFmtId="43" fontId="4" fillId="0" borderId="3" xfId="0" applyNumberFormat="1" applyFont="1" applyFill="1" applyBorder="1" applyAlignment="1" applyProtection="1">
      <protection locked="0" hidden="1"/>
    </xf>
    <xf numFmtId="0" fontId="5" fillId="0" borderId="21" xfId="0" applyFont="1" applyFill="1" applyBorder="1" applyAlignment="1" applyProtection="1">
      <protection locked="0" hidden="1"/>
    </xf>
    <xf numFmtId="43" fontId="3" fillId="4" borderId="23" xfId="0" applyNumberFormat="1" applyFont="1" applyFill="1" applyBorder="1" applyProtection="1">
      <protection locked="0" hidden="1"/>
    </xf>
    <xf numFmtId="0" fontId="8" fillId="0" borderId="22" xfId="0" applyFont="1" applyFill="1" applyBorder="1" applyProtection="1">
      <protection locked="0" hidden="1"/>
    </xf>
    <xf numFmtId="0" fontId="5" fillId="0" borderId="24" xfId="0" applyFont="1" applyFill="1" applyBorder="1" applyAlignment="1" applyProtection="1">
      <protection locked="0" hidden="1"/>
    </xf>
    <xf numFmtId="43" fontId="3" fillId="4" borderId="26" xfId="0" applyNumberFormat="1" applyFont="1" applyFill="1" applyBorder="1" applyProtection="1">
      <protection locked="0" hidden="1"/>
    </xf>
    <xf numFmtId="0" fontId="8" fillId="0" borderId="25" xfId="0" applyFont="1" applyFill="1" applyBorder="1" applyProtection="1">
      <protection locked="0" hidden="1"/>
    </xf>
    <xf numFmtId="0" fontId="7" fillId="0" borderId="25" xfId="0" applyFont="1" applyFill="1" applyBorder="1" applyAlignment="1" applyProtection="1">
      <alignment horizontal="centerContinuous"/>
      <protection locked="0" hidden="1"/>
    </xf>
    <xf numFmtId="0" fontId="7" fillId="0" borderId="25" xfId="0" applyFont="1" applyFill="1" applyBorder="1" applyAlignment="1" applyProtection="1">
      <alignment horizontal="right"/>
      <protection locked="0" hidden="1"/>
    </xf>
    <xf numFmtId="0" fontId="7" fillId="0" borderId="25" xfId="0" applyFont="1" applyFill="1" applyBorder="1" applyAlignment="1" applyProtection="1">
      <alignment horizontal="center"/>
      <protection locked="0" hidden="1"/>
    </xf>
    <xf numFmtId="0" fontId="6" fillId="0" borderId="25" xfId="0" applyFont="1" applyFill="1" applyBorder="1" applyAlignment="1" applyProtection="1">
      <alignment horizontal="left"/>
      <protection locked="0" hidden="1"/>
    </xf>
    <xf numFmtId="0" fontId="5" fillId="0" borderId="27" xfId="0" applyFont="1" applyFill="1" applyBorder="1" applyAlignment="1" applyProtection="1">
      <protection locked="0" hidden="1"/>
    </xf>
    <xf numFmtId="0" fontId="5" fillId="0" borderId="28" xfId="0" applyFont="1" applyFill="1" applyBorder="1" applyAlignment="1" applyProtection="1">
      <protection locked="0" hidden="1"/>
    </xf>
    <xf numFmtId="0" fontId="8" fillId="0" borderId="28" xfId="0" applyFont="1" applyFill="1" applyBorder="1" applyProtection="1">
      <protection locked="0" hidden="1"/>
    </xf>
    <xf numFmtId="43" fontId="3" fillId="4" borderId="29" xfId="0" applyNumberFormat="1" applyFont="1" applyFill="1" applyBorder="1" applyProtection="1">
      <protection locked="0" hidden="1"/>
    </xf>
    <xf numFmtId="0" fontId="5" fillId="0" borderId="22" xfId="0" applyFont="1" applyFill="1" applyBorder="1" applyAlignment="1" applyProtection="1">
      <protection locked="0" hidden="1"/>
    </xf>
    <xf numFmtId="0" fontId="5" fillId="0" borderId="25" xfId="0" applyFont="1" applyFill="1" applyBorder="1" applyAlignment="1" applyProtection="1">
      <protection locked="0" hidden="1"/>
    </xf>
    <xf numFmtId="0" fontId="14" fillId="0" borderId="25" xfId="0" applyFont="1" applyBorder="1" applyProtection="1">
      <protection locked="0" hidden="1"/>
    </xf>
    <xf numFmtId="43" fontId="13" fillId="0" borderId="25" xfId="0" applyNumberFormat="1" applyFont="1" applyFill="1" applyBorder="1" applyProtection="1">
      <protection locked="0" hidden="1"/>
    </xf>
    <xf numFmtId="0" fontId="3" fillId="0" borderId="25" xfId="0" applyFont="1" applyFill="1" applyBorder="1" applyProtection="1">
      <protection locked="0" hidden="1"/>
    </xf>
    <xf numFmtId="3" fontId="14" fillId="0" borderId="0" xfId="0" applyNumberFormat="1" applyFont="1" applyFill="1" applyBorder="1" applyAlignment="1" applyProtection="1">
      <protection hidden="1"/>
    </xf>
    <xf numFmtId="3" fontId="13" fillId="0" borderId="25" xfId="0" applyNumberFormat="1" applyFont="1" applyFill="1" applyBorder="1" applyProtection="1">
      <protection locked="0" hidden="1"/>
    </xf>
    <xf numFmtId="3" fontId="13" fillId="0" borderId="25" xfId="0" applyNumberFormat="1" applyFont="1" applyBorder="1" applyProtection="1">
      <protection locked="0" hidden="1"/>
    </xf>
    <xf numFmtId="3" fontId="15" fillId="0" borderId="22" xfId="0" applyNumberFormat="1" applyFont="1" applyFill="1" applyBorder="1" applyAlignment="1" applyProtection="1">
      <protection locked="0" hidden="1"/>
    </xf>
    <xf numFmtId="3" fontId="15" fillId="0" borderId="25" xfId="0" applyNumberFormat="1" applyFont="1" applyFill="1" applyBorder="1" applyAlignment="1" applyProtection="1">
      <protection locked="0" hidden="1"/>
    </xf>
    <xf numFmtId="3" fontId="15" fillId="0" borderId="25" xfId="0" applyNumberFormat="1" applyFont="1" applyFill="1" applyBorder="1" applyProtection="1">
      <protection locked="0" hidden="1"/>
    </xf>
    <xf numFmtId="3" fontId="3" fillId="0" borderId="3" xfId="0" applyNumberFormat="1" applyFont="1" applyFill="1" applyBorder="1" applyAlignment="1" applyProtection="1">
      <protection hidden="1"/>
    </xf>
    <xf numFmtId="3" fontId="15" fillId="0" borderId="0" xfId="0" applyNumberFormat="1" applyFont="1" applyFill="1" applyBorder="1" applyAlignment="1" applyProtection="1">
      <protection locked="0" hidden="1"/>
    </xf>
    <xf numFmtId="3" fontId="5" fillId="0" borderId="0" xfId="0" applyNumberFormat="1" applyFont="1" applyFill="1" applyBorder="1" applyAlignment="1" applyProtection="1">
      <protection hidden="1"/>
    </xf>
    <xf numFmtId="3" fontId="5" fillId="0" borderId="28" xfId="0" applyNumberFormat="1" applyFont="1" applyFill="1" applyBorder="1" applyAlignment="1" applyProtection="1">
      <protection locked="0" hidden="1"/>
    </xf>
    <xf numFmtId="3" fontId="15" fillId="0" borderId="0" xfId="0" applyNumberFormat="1" applyFont="1" applyFill="1" applyBorder="1" applyAlignment="1" applyProtection="1">
      <protection hidden="1"/>
    </xf>
    <xf numFmtId="0" fontId="4" fillId="0" borderId="24" xfId="0" applyFont="1" applyFill="1" applyBorder="1" applyAlignment="1" applyProtection="1">
      <protection locked="0" hidden="1"/>
    </xf>
    <xf numFmtId="0" fontId="10" fillId="0" borderId="25" xfId="0" applyFont="1" applyFill="1" applyBorder="1" applyProtection="1">
      <protection locked="0" hidden="1"/>
    </xf>
    <xf numFmtId="0" fontId="19" fillId="0" borderId="25" xfId="0" applyFont="1" applyBorder="1" applyProtection="1">
      <protection locked="0" hidden="1"/>
    </xf>
    <xf numFmtId="43" fontId="20" fillId="0" borderId="25" xfId="0" applyNumberFormat="1" applyFont="1" applyFill="1" applyBorder="1" applyProtection="1">
      <protection locked="0" hidden="1"/>
    </xf>
    <xf numFmtId="43" fontId="10" fillId="4" borderId="26" xfId="0" applyNumberFormat="1" applyFont="1" applyFill="1" applyBorder="1" applyProtection="1">
      <protection locked="0" hidden="1"/>
    </xf>
    <xf numFmtId="0" fontId="6" fillId="0" borderId="25" xfId="0" applyFont="1" applyFill="1" applyBorder="1" applyProtection="1">
      <protection locked="0" hidden="1"/>
    </xf>
    <xf numFmtId="0" fontId="8" fillId="0" borderId="0" xfId="0" applyFont="1" applyFill="1" applyBorder="1" applyProtection="1">
      <protection locked="0" hidden="1"/>
    </xf>
    <xf numFmtId="43" fontId="14" fillId="0" borderId="0" xfId="0" applyNumberFormat="1" applyFont="1" applyFill="1" applyBorder="1" applyProtection="1">
      <protection locked="0" hidden="1"/>
    </xf>
    <xf numFmtId="0" fontId="3" fillId="0" borderId="28" xfId="0" applyFont="1" applyFill="1" applyBorder="1" applyProtection="1">
      <protection locked="0" hidden="1"/>
    </xf>
    <xf numFmtId="0" fontId="14" fillId="0" borderId="28" xfId="0" applyFont="1" applyBorder="1" applyProtection="1">
      <protection locked="0" hidden="1"/>
    </xf>
    <xf numFmtId="3" fontId="13" fillId="0" borderId="28" xfId="0" applyNumberFormat="1" applyFont="1" applyFill="1" applyBorder="1" applyProtection="1">
      <protection locked="0" hidden="1"/>
    </xf>
    <xf numFmtId="0" fontId="21" fillId="0" borderId="25" xfId="0" applyFont="1" applyFill="1" applyBorder="1" applyAlignment="1" applyProtection="1">
      <protection locked="0" hidden="1"/>
    </xf>
    <xf numFmtId="3" fontId="13" fillId="8" borderId="25" xfId="0" applyNumberFormat="1" applyFont="1" applyFill="1" applyBorder="1" applyProtection="1">
      <protection locked="0" hidden="1"/>
    </xf>
    <xf numFmtId="0" fontId="4" fillId="0" borderId="28" xfId="0" applyFont="1" applyFill="1" applyBorder="1" applyAlignment="1" applyProtection="1">
      <protection locked="0" hidden="1"/>
    </xf>
    <xf numFmtId="0" fontId="6" fillId="0" borderId="28" xfId="0" applyFont="1" applyFill="1" applyBorder="1" applyProtection="1">
      <protection locked="0" hidden="1"/>
    </xf>
    <xf numFmtId="43" fontId="19" fillId="0" borderId="28" xfId="0" applyNumberFormat="1" applyFont="1" applyFill="1" applyBorder="1" applyProtection="1">
      <protection locked="0" hidden="1"/>
    </xf>
    <xf numFmtId="3" fontId="3" fillId="0" borderId="0" xfId="0" applyNumberFormat="1" applyFont="1" applyFill="1" applyBorder="1" applyAlignment="1" applyProtection="1">
      <protection hidden="1"/>
    </xf>
    <xf numFmtId="43" fontId="4" fillId="5" borderId="8" xfId="0" applyNumberFormat="1" applyFont="1" applyFill="1" applyBorder="1" applyAlignment="1" applyProtection="1">
      <protection hidden="1"/>
    </xf>
    <xf numFmtId="0" fontId="22" fillId="0" borderId="0" xfId="4" applyFont="1" applyBorder="1" applyAlignment="1">
      <alignment horizontal="left"/>
    </xf>
    <xf numFmtId="0" fontId="23" fillId="0" borderId="0" xfId="4" applyFont="1" applyBorder="1" applyAlignment="1">
      <alignment horizontal="left"/>
    </xf>
    <xf numFmtId="0" fontId="23" fillId="0" borderId="0" xfId="4" applyFont="1" applyBorder="1" applyAlignment="1">
      <alignment horizontal="center"/>
    </xf>
    <xf numFmtId="0" fontId="23" fillId="0" borderId="0" xfId="4" applyFont="1" applyBorder="1"/>
    <xf numFmtId="0" fontId="23" fillId="0" borderId="0" xfId="4" applyFont="1" applyFill="1" applyBorder="1" applyAlignment="1">
      <alignment horizontal="left"/>
    </xf>
    <xf numFmtId="0" fontId="23" fillId="0" borderId="33" xfId="4" applyFont="1" applyBorder="1" applyAlignment="1">
      <alignment horizontal="left"/>
    </xf>
    <xf numFmtId="0" fontId="24" fillId="0" borderId="33" xfId="4" applyFont="1" applyBorder="1" applyAlignment="1">
      <alignment horizontal="right"/>
    </xf>
    <xf numFmtId="0" fontId="24" fillId="0" borderId="33" xfId="4" applyFont="1" applyBorder="1" applyAlignment="1">
      <alignment horizontal="left"/>
    </xf>
    <xf numFmtId="0" fontId="23" fillId="0" borderId="0" xfId="4" applyNumberFormat="1" applyFont="1" applyBorder="1" applyAlignment="1">
      <alignment horizontal="left"/>
    </xf>
    <xf numFmtId="44" fontId="23" fillId="9" borderId="0" xfId="4" applyNumberFormat="1" applyFont="1" applyFill="1" applyBorder="1" applyAlignment="1">
      <alignment horizontal="right" wrapText="1"/>
    </xf>
    <xf numFmtId="7" fontId="25" fillId="0" borderId="0" xfId="4" applyNumberFormat="1" applyFont="1" applyFill="1" applyBorder="1" applyAlignment="1">
      <alignment horizontal="left"/>
    </xf>
    <xf numFmtId="7" fontId="23" fillId="0" borderId="0" xfId="4" applyNumberFormat="1" applyFont="1" applyFill="1" applyBorder="1" applyAlignment="1">
      <alignment horizontal="left"/>
    </xf>
    <xf numFmtId="10" fontId="23" fillId="9" borderId="0" xfId="4" applyNumberFormat="1" applyFont="1" applyFill="1" applyBorder="1" applyAlignment="1">
      <alignment horizontal="right"/>
    </xf>
    <xf numFmtId="10" fontId="25" fillId="0" borderId="0" xfId="4" applyNumberFormat="1" applyFont="1" applyFill="1" applyBorder="1" applyAlignment="1">
      <alignment horizontal="left"/>
    </xf>
    <xf numFmtId="10" fontId="23" fillId="0" borderId="0" xfId="4" applyNumberFormat="1" applyFont="1" applyFill="1" applyBorder="1" applyAlignment="1">
      <alignment horizontal="left"/>
    </xf>
    <xf numFmtId="0" fontId="23" fillId="9" borderId="0" xfId="4" applyFont="1" applyFill="1" applyBorder="1" applyAlignment="1">
      <alignment horizontal="right"/>
    </xf>
    <xf numFmtId="0" fontId="25" fillId="0" borderId="0" xfId="4" applyFont="1" applyFill="1" applyBorder="1" applyAlignment="1">
      <alignment horizontal="left"/>
    </xf>
    <xf numFmtId="14" fontId="23" fillId="9" borderId="0" xfId="4" applyNumberFormat="1" applyFont="1" applyFill="1" applyBorder="1" applyAlignment="1">
      <alignment horizontal="right"/>
    </xf>
    <xf numFmtId="7" fontId="23" fillId="9" borderId="0" xfId="4" applyNumberFormat="1" applyFont="1" applyFill="1" applyBorder="1" applyAlignment="1">
      <alignment horizontal="right"/>
    </xf>
    <xf numFmtId="14" fontId="23" fillId="0" borderId="0" xfId="4" applyNumberFormat="1" applyFont="1" applyBorder="1" applyAlignment="1">
      <alignment horizontal="left"/>
    </xf>
    <xf numFmtId="0" fontId="23" fillId="0" borderId="33" xfId="4" applyNumberFormat="1" applyFont="1" applyBorder="1" applyAlignment="1">
      <alignment horizontal="left"/>
    </xf>
    <xf numFmtId="44" fontId="23" fillId="0" borderId="0" xfId="2" applyFont="1" applyFill="1" applyBorder="1" applyAlignment="1">
      <alignment horizontal="right"/>
    </xf>
    <xf numFmtId="0" fontId="23" fillId="0" borderId="0" xfId="4" applyNumberFormat="1" applyFont="1" applyFill="1" applyBorder="1" applyAlignment="1">
      <alignment horizontal="right"/>
    </xf>
    <xf numFmtId="0" fontId="23" fillId="0" borderId="0" xfId="4" applyNumberFormat="1" applyFont="1" applyFill="1" applyBorder="1" applyAlignment="1">
      <alignment horizontal="left"/>
    </xf>
    <xf numFmtId="0" fontId="24" fillId="0" borderId="34" xfId="4" applyFont="1" applyFill="1" applyBorder="1" applyAlignment="1" applyProtection="1">
      <alignment horizontal="left" wrapText="1"/>
    </xf>
    <xf numFmtId="0" fontId="24" fillId="0" borderId="34" xfId="4" applyFont="1" applyFill="1" applyBorder="1" applyAlignment="1" applyProtection="1">
      <alignment horizontal="left" wrapText="1" indent="2"/>
    </xf>
    <xf numFmtId="0" fontId="24" fillId="0" borderId="34" xfId="4" applyFont="1" applyFill="1" applyBorder="1" applyAlignment="1" applyProtection="1">
      <alignment horizontal="left" wrapText="1" indent="3"/>
    </xf>
    <xf numFmtId="0" fontId="23" fillId="0" borderId="0" xfId="4" applyNumberFormat="1" applyFont="1" applyBorder="1" applyAlignment="1">
      <alignment wrapText="1"/>
    </xf>
    <xf numFmtId="0" fontId="23" fillId="0" borderId="0" xfId="4" applyFont="1" applyBorder="1" applyAlignment="1">
      <alignment wrapText="1"/>
    </xf>
    <xf numFmtId="0" fontId="25" fillId="0" borderId="0" xfId="4" applyFont="1" applyFill="1" applyBorder="1" applyAlignment="1">
      <alignment horizontal="right"/>
    </xf>
    <xf numFmtId="14" fontId="25" fillId="0" borderId="0" xfId="4" applyNumberFormat="1" applyFont="1" applyFill="1" applyBorder="1" applyAlignment="1">
      <alignment horizontal="right"/>
    </xf>
    <xf numFmtId="44" fontId="25" fillId="0" borderId="0" xfId="2" applyFont="1" applyFill="1" applyBorder="1" applyAlignment="1">
      <alignment horizontal="right"/>
    </xf>
    <xf numFmtId="39" fontId="25" fillId="0" borderId="0" xfId="2" applyNumberFormat="1" applyFont="1" applyFill="1" applyBorder="1" applyAlignment="1">
      <alignment horizontal="right"/>
    </xf>
    <xf numFmtId="43" fontId="25" fillId="9" borderId="0" xfId="2" applyNumberFormat="1" applyFont="1" applyFill="1" applyBorder="1" applyAlignment="1">
      <alignment horizontal="right"/>
    </xf>
    <xf numFmtId="39" fontId="25" fillId="4" borderId="0" xfId="2" applyNumberFormat="1" applyFont="1" applyFill="1" applyBorder="1" applyAlignment="1">
      <alignment horizontal="right"/>
    </xf>
    <xf numFmtId="44" fontId="23" fillId="0" borderId="0" xfId="4" applyNumberFormat="1" applyFont="1" applyBorder="1" applyAlignment="1">
      <alignment wrapText="1"/>
    </xf>
    <xf numFmtId="44" fontId="23" fillId="0" borderId="0" xfId="4" applyNumberFormat="1" applyFont="1" applyFill="1" applyBorder="1" applyAlignment="1">
      <alignment wrapText="1"/>
    </xf>
    <xf numFmtId="0" fontId="1" fillId="0" borderId="0" xfId="4"/>
    <xf numFmtId="0" fontId="23" fillId="0" borderId="0" xfId="4" applyNumberFormat="1" applyFont="1" applyBorder="1" applyAlignment="1">
      <alignment horizontal="center"/>
    </xf>
    <xf numFmtId="38" fontId="14" fillId="0" borderId="25" xfId="0" applyNumberFormat="1" applyFont="1" applyFill="1" applyBorder="1" applyAlignment="1" applyProtection="1">
      <protection hidden="1"/>
    </xf>
    <xf numFmtId="38" fontId="5" fillId="0" borderId="3" xfId="0" applyNumberFormat="1" applyFont="1" applyFill="1" applyBorder="1" applyAlignment="1" applyProtection="1">
      <protection hidden="1"/>
    </xf>
    <xf numFmtId="38" fontId="5" fillId="0" borderId="2" xfId="0" applyNumberFormat="1" applyFont="1" applyFill="1" applyBorder="1" applyAlignment="1" applyProtection="1">
      <protection hidden="1"/>
    </xf>
    <xf numFmtId="38" fontId="4" fillId="0" borderId="12" xfId="0" applyNumberFormat="1" applyFont="1" applyFill="1" applyBorder="1" applyAlignment="1" applyProtection="1">
      <protection hidden="1"/>
    </xf>
    <xf numFmtId="43" fontId="4" fillId="6" borderId="35" xfId="0" applyNumberFormat="1" applyFont="1" applyFill="1" applyBorder="1" applyAlignment="1" applyProtection="1">
      <protection hidden="1"/>
    </xf>
    <xf numFmtId="164" fontId="5" fillId="0" borderId="3" xfId="0" applyNumberFormat="1" applyFont="1" applyFill="1" applyBorder="1" applyAlignment="1" applyProtection="1">
      <protection hidden="1"/>
    </xf>
    <xf numFmtId="164" fontId="10" fillId="5" borderId="19" xfId="0" applyNumberFormat="1" applyFont="1" applyFill="1" applyBorder="1" applyProtection="1">
      <protection locked="0" hidden="1"/>
    </xf>
    <xf numFmtId="164" fontId="3" fillId="4" borderId="8" xfId="0" applyNumberFormat="1" applyFont="1" applyFill="1" applyBorder="1" applyProtection="1">
      <protection locked="0" hidden="1"/>
    </xf>
    <xf numFmtId="0" fontId="5" fillId="8" borderId="24" xfId="0" applyFont="1" applyFill="1" applyBorder="1" applyAlignment="1" applyProtection="1">
      <protection locked="0" hidden="1"/>
    </xf>
    <xf numFmtId="0" fontId="3" fillId="8" borderId="25" xfId="0" applyFont="1" applyFill="1" applyBorder="1" applyProtection="1">
      <protection locked="0" hidden="1"/>
    </xf>
    <xf numFmtId="0" fontId="14" fillId="8" borderId="25" xfId="0" applyFont="1" applyFill="1" applyBorder="1" applyProtection="1">
      <protection locked="0" hidden="1"/>
    </xf>
    <xf numFmtId="0" fontId="8" fillId="8" borderId="25" xfId="0" applyFont="1" applyFill="1" applyBorder="1" applyProtection="1">
      <protection locked="0" hidden="1"/>
    </xf>
    <xf numFmtId="0" fontId="7" fillId="8" borderId="25" xfId="0" applyFont="1" applyFill="1" applyBorder="1" applyAlignment="1" applyProtection="1">
      <alignment horizontal="centerContinuous"/>
      <protection locked="0" hidden="1"/>
    </xf>
    <xf numFmtId="0" fontId="7" fillId="8" borderId="25" xfId="0" applyFont="1" applyFill="1" applyBorder="1" applyAlignment="1" applyProtection="1">
      <alignment horizontal="right"/>
      <protection locked="0" hidden="1"/>
    </xf>
    <xf numFmtId="0" fontId="7" fillId="8" borderId="25" xfId="0" applyFont="1" applyFill="1" applyBorder="1" applyAlignment="1" applyProtection="1">
      <alignment horizontal="center"/>
      <protection locked="0" hidden="1"/>
    </xf>
    <xf numFmtId="0" fontId="6" fillId="8" borderId="25" xfId="0" applyFont="1" applyFill="1" applyBorder="1" applyAlignment="1" applyProtection="1">
      <alignment horizontal="left"/>
      <protection locked="0" hidden="1"/>
    </xf>
    <xf numFmtId="2" fontId="7" fillId="8" borderId="25" xfId="0" applyNumberFormat="1" applyFont="1" applyFill="1" applyBorder="1" applyAlignment="1" applyProtection="1">
      <alignment horizontal="centerContinuous"/>
      <protection locked="0" hidden="1"/>
    </xf>
    <xf numFmtId="0" fontId="4" fillId="0" borderId="36" xfId="0" applyFont="1" applyFill="1" applyBorder="1" applyAlignment="1" applyProtection="1">
      <protection locked="0" hidden="1"/>
    </xf>
    <xf numFmtId="0" fontId="3" fillId="0" borderId="37" xfId="0" applyFont="1" applyFill="1" applyBorder="1" applyProtection="1">
      <protection locked="0" hidden="1"/>
    </xf>
    <xf numFmtId="0" fontId="14" fillId="0" borderId="37" xfId="0" applyFont="1" applyBorder="1" applyProtection="1">
      <protection locked="0" hidden="1"/>
    </xf>
    <xf numFmtId="3" fontId="13" fillId="0" borderId="37" xfId="0" applyNumberFormat="1" applyFont="1" applyFill="1" applyBorder="1" applyProtection="1">
      <protection locked="0" hidden="1"/>
    </xf>
    <xf numFmtId="43" fontId="3" fillId="4" borderId="38" xfId="0" applyNumberFormat="1" applyFont="1" applyFill="1" applyBorder="1" applyProtection="1">
      <protection locked="0" hidden="1"/>
    </xf>
    <xf numFmtId="0" fontId="8" fillId="0" borderId="37" xfId="0" applyFont="1" applyFill="1" applyBorder="1" applyProtection="1">
      <protection locked="0" hidden="1"/>
    </xf>
    <xf numFmtId="43" fontId="4" fillId="0" borderId="0" xfId="0" applyNumberFormat="1" applyFont="1" applyFill="1" applyBorder="1" applyAlignment="1" applyProtection="1">
      <protection locked="0" hidden="1"/>
    </xf>
    <xf numFmtId="164" fontId="5" fillId="0" borderId="0" xfId="0" applyNumberFormat="1" applyFont="1" applyFill="1" applyBorder="1" applyAlignment="1" applyProtection="1">
      <protection hidden="1"/>
    </xf>
    <xf numFmtId="9" fontId="14" fillId="7" borderId="25" xfId="3" applyFont="1" applyFill="1" applyBorder="1" applyProtection="1">
      <protection locked="0" hidden="1"/>
    </xf>
    <xf numFmtId="0" fontId="26" fillId="0" borderId="4" xfId="0" applyFont="1" applyFill="1" applyBorder="1" applyAlignment="1" applyProtection="1">
      <alignment horizontal="center"/>
      <protection locked="0" hidden="1"/>
    </xf>
    <xf numFmtId="0" fontId="26" fillId="0" borderId="0" xfId="0" applyFont="1" applyFill="1" applyBorder="1" applyAlignment="1" applyProtection="1">
      <alignment horizontal="center"/>
      <protection locked="0" hidden="1"/>
    </xf>
    <xf numFmtId="0" fontId="1" fillId="0" borderId="5" xfId="0" applyFont="1" applyBorder="1" applyAlignment="1">
      <alignment horizontal="center"/>
    </xf>
    <xf numFmtId="0" fontId="26" fillId="0" borderId="0" xfId="0" applyFont="1" applyFill="1" applyBorder="1" applyAlignment="1" applyProtection="1">
      <alignment horizontal="right"/>
      <protection locked="0" hidden="1"/>
    </xf>
    <xf numFmtId="17" fontId="26" fillId="7" borderId="0" xfId="0" applyNumberFormat="1" applyFont="1" applyFill="1" applyBorder="1" applyAlignment="1" applyProtection="1">
      <alignment horizontal="center"/>
      <protection locked="0" hidden="1"/>
    </xf>
    <xf numFmtId="0" fontId="7" fillId="0" borderId="40" xfId="0" applyFont="1" applyFill="1" applyBorder="1" applyAlignment="1" applyProtection="1">
      <alignment horizontal="center"/>
      <protection locked="0" hidden="1"/>
    </xf>
    <xf numFmtId="17" fontId="27" fillId="10" borderId="40" xfId="0" applyNumberFormat="1" applyFont="1" applyFill="1" applyBorder="1" applyAlignment="1" applyProtection="1">
      <alignment horizontal="center"/>
      <protection locked="0" hidden="1"/>
    </xf>
    <xf numFmtId="40" fontId="5" fillId="0" borderId="41" xfId="0" applyNumberFormat="1" applyFont="1" applyFill="1" applyBorder="1" applyAlignment="1" applyProtection="1">
      <protection hidden="1"/>
    </xf>
    <xf numFmtId="40" fontId="15" fillId="0" borderId="40" xfId="0" applyNumberFormat="1" applyFont="1" applyFill="1" applyBorder="1" applyAlignment="1" applyProtection="1">
      <protection hidden="1"/>
    </xf>
    <xf numFmtId="3" fontId="15" fillId="0" borderId="42" xfId="0" applyNumberFormat="1" applyFont="1" applyFill="1" applyBorder="1" applyProtection="1">
      <protection locked="0" hidden="1"/>
    </xf>
    <xf numFmtId="3" fontId="15" fillId="0" borderId="43" xfId="0" applyNumberFormat="1" applyFont="1" applyFill="1" applyBorder="1" applyAlignment="1" applyProtection="1">
      <protection locked="0" hidden="1"/>
    </xf>
    <xf numFmtId="40" fontId="15" fillId="0" borderId="42" xfId="0" applyNumberFormat="1" applyFont="1" applyFill="1" applyBorder="1" applyProtection="1">
      <protection locked="0" hidden="1"/>
    </xf>
    <xf numFmtId="40" fontId="3" fillId="0" borderId="44" xfId="0" applyNumberFormat="1" applyFont="1" applyFill="1" applyBorder="1" applyAlignment="1" applyProtection="1">
      <protection hidden="1"/>
    </xf>
    <xf numFmtId="40" fontId="15" fillId="0" borderId="40" xfId="0" applyNumberFormat="1" applyFont="1" applyFill="1" applyBorder="1" applyAlignment="1" applyProtection="1">
      <protection locked="0" hidden="1"/>
    </xf>
    <xf numFmtId="40" fontId="3" fillId="0" borderId="40" xfId="0" applyNumberFormat="1" applyFont="1" applyFill="1" applyBorder="1" applyAlignment="1" applyProtection="1">
      <protection hidden="1"/>
    </xf>
    <xf numFmtId="40" fontId="5" fillId="0" borderId="40" xfId="0" applyNumberFormat="1" applyFont="1" applyFill="1" applyBorder="1" applyAlignment="1" applyProtection="1">
      <protection hidden="1"/>
    </xf>
    <xf numFmtId="3" fontId="13" fillId="0" borderId="42" xfId="0" applyNumberFormat="1" applyFont="1" applyFill="1" applyBorder="1" applyProtection="1">
      <protection locked="0" hidden="1"/>
    </xf>
    <xf numFmtId="0" fontId="8" fillId="0" borderId="42" xfId="0" applyFont="1" applyFill="1" applyBorder="1" applyProtection="1">
      <protection locked="0" hidden="1"/>
    </xf>
    <xf numFmtId="3" fontId="13" fillId="0" borderId="42" xfId="0" applyNumberFormat="1" applyFont="1" applyBorder="1" applyProtection="1">
      <protection locked="0" hidden="1"/>
    </xf>
    <xf numFmtId="43" fontId="20" fillId="0" borderId="42" xfId="0" applyNumberFormat="1" applyFont="1" applyFill="1" applyBorder="1" applyProtection="1">
      <protection locked="0" hidden="1"/>
    </xf>
    <xf numFmtId="43" fontId="13" fillId="0" borderId="45" xfId="0" applyNumberFormat="1" applyFont="1" applyFill="1" applyBorder="1" applyProtection="1">
      <protection locked="0" hidden="1"/>
    </xf>
    <xf numFmtId="43" fontId="13" fillId="0" borderId="46" xfId="0" applyNumberFormat="1" applyFont="1" applyFill="1" applyBorder="1" applyProtection="1">
      <protection locked="0" hidden="1"/>
    </xf>
    <xf numFmtId="43" fontId="13" fillId="0" borderId="42" xfId="0" applyNumberFormat="1" applyFont="1" applyFill="1" applyBorder="1" applyProtection="1">
      <protection locked="0" hidden="1"/>
    </xf>
    <xf numFmtId="43" fontId="13" fillId="8" borderId="46" xfId="0" applyNumberFormat="1" applyFont="1" applyFill="1" applyBorder="1" applyProtection="1">
      <protection locked="0" hidden="1"/>
    </xf>
    <xf numFmtId="3" fontId="13" fillId="7" borderId="42" xfId="0" applyNumberFormat="1" applyFont="1" applyFill="1" applyBorder="1" applyProtection="1">
      <protection locked="0" hidden="1"/>
    </xf>
    <xf numFmtId="3" fontId="13" fillId="8" borderId="42" xfId="0" applyNumberFormat="1" applyFont="1" applyFill="1" applyBorder="1" applyProtection="1">
      <protection locked="0" hidden="1"/>
    </xf>
    <xf numFmtId="3" fontId="13" fillId="0" borderId="45" xfId="0" applyNumberFormat="1" applyFont="1" applyFill="1" applyBorder="1" applyProtection="1">
      <protection locked="0" hidden="1"/>
    </xf>
    <xf numFmtId="43" fontId="19" fillId="0" borderId="45" xfId="0" applyNumberFormat="1" applyFont="1" applyFill="1" applyBorder="1" applyProtection="1">
      <protection locked="0" hidden="1"/>
    </xf>
    <xf numFmtId="43" fontId="14" fillId="0" borderId="40" xfId="0" applyNumberFormat="1" applyFont="1" applyFill="1" applyBorder="1" applyProtection="1">
      <protection locked="0" hidden="1"/>
    </xf>
    <xf numFmtId="40" fontId="14" fillId="0" borderId="40" xfId="0" applyNumberFormat="1" applyFont="1" applyFill="1" applyBorder="1" applyAlignment="1" applyProtection="1">
      <protection hidden="1"/>
    </xf>
    <xf numFmtId="38" fontId="14" fillId="0" borderId="42" xfId="0" applyNumberFormat="1" applyFont="1" applyFill="1" applyBorder="1" applyAlignment="1" applyProtection="1">
      <protection hidden="1"/>
    </xf>
    <xf numFmtId="40" fontId="5" fillId="0" borderId="45" xfId="0" applyNumberFormat="1" applyFont="1" applyFill="1" applyBorder="1" applyAlignment="1" applyProtection="1">
      <protection locked="0" hidden="1"/>
    </xf>
    <xf numFmtId="38" fontId="5" fillId="0" borderId="44" xfId="0" applyNumberFormat="1" applyFont="1" applyFill="1" applyBorder="1" applyAlignment="1" applyProtection="1">
      <protection hidden="1"/>
    </xf>
    <xf numFmtId="38" fontId="5" fillId="0" borderId="41" xfId="0" applyNumberFormat="1" applyFont="1" applyFill="1" applyBorder="1" applyAlignment="1" applyProtection="1">
      <protection hidden="1"/>
    </xf>
    <xf numFmtId="38" fontId="4" fillId="0" borderId="39" xfId="0" applyNumberFormat="1" applyFont="1" applyFill="1" applyBorder="1" applyAlignment="1" applyProtection="1">
      <protection hidden="1"/>
    </xf>
    <xf numFmtId="40" fontId="8" fillId="0" borderId="39" xfId="0" applyNumberFormat="1" applyFont="1" applyBorder="1" applyProtection="1">
      <protection locked="0" hidden="1"/>
    </xf>
    <xf numFmtId="40" fontId="5" fillId="7" borderId="41" xfId="0" applyNumberFormat="1" applyFont="1" applyFill="1" applyBorder="1" applyAlignment="1" applyProtection="1">
      <protection hidden="1"/>
    </xf>
    <xf numFmtId="40" fontId="15" fillId="8" borderId="40" xfId="0" applyNumberFormat="1" applyFont="1" applyFill="1" applyBorder="1" applyAlignment="1" applyProtection="1">
      <protection hidden="1"/>
    </xf>
    <xf numFmtId="3" fontId="15" fillId="8" borderId="42" xfId="0" applyNumberFormat="1" applyFont="1" applyFill="1" applyBorder="1" applyProtection="1">
      <protection locked="0" hidden="1"/>
    </xf>
    <xf numFmtId="3" fontId="15" fillId="8" borderId="43" xfId="0" applyNumberFormat="1" applyFont="1" applyFill="1" applyBorder="1" applyAlignment="1" applyProtection="1">
      <protection locked="0" hidden="1"/>
    </xf>
    <xf numFmtId="40" fontId="15" fillId="8" borderId="42" xfId="0" applyNumberFormat="1" applyFont="1" applyFill="1" applyBorder="1" applyProtection="1">
      <protection locked="0" hidden="1"/>
    </xf>
    <xf numFmtId="40" fontId="3" fillId="8" borderId="44" xfId="0" applyNumberFormat="1" applyFont="1" applyFill="1" applyBorder="1" applyAlignment="1" applyProtection="1">
      <protection hidden="1"/>
    </xf>
    <xf numFmtId="40" fontId="15" fillId="7" borderId="40" xfId="0" applyNumberFormat="1" applyFont="1" applyFill="1" applyBorder="1" applyAlignment="1" applyProtection="1">
      <protection locked="0" hidden="1"/>
    </xf>
    <xf numFmtId="40" fontId="15" fillId="8" borderId="40" xfId="0" applyNumberFormat="1" applyFont="1" applyFill="1" applyBorder="1" applyAlignment="1" applyProtection="1">
      <protection locked="0" hidden="1"/>
    </xf>
    <xf numFmtId="40" fontId="3" fillId="8" borderId="40" xfId="0" applyNumberFormat="1" applyFont="1" applyFill="1" applyBorder="1" applyAlignment="1" applyProtection="1">
      <protection hidden="1"/>
    </xf>
    <xf numFmtId="40" fontId="14" fillId="8" borderId="40" xfId="0" applyNumberFormat="1" applyFont="1" applyFill="1" applyBorder="1" applyAlignment="1" applyProtection="1">
      <protection hidden="1"/>
    </xf>
    <xf numFmtId="38" fontId="14" fillId="7" borderId="42" xfId="0" applyNumberFormat="1" applyFont="1" applyFill="1" applyBorder="1" applyAlignment="1" applyProtection="1">
      <protection hidden="1"/>
    </xf>
    <xf numFmtId="39" fontId="8" fillId="0" borderId="42" xfId="0" applyNumberFormat="1" applyFont="1" applyFill="1" applyBorder="1" applyProtection="1">
      <protection locked="0" hidden="1"/>
    </xf>
    <xf numFmtId="0" fontId="18" fillId="0" borderId="6" xfId="0" applyFont="1" applyFill="1" applyBorder="1" applyAlignment="1" applyProtection="1">
      <alignment horizontal="center"/>
      <protection locked="0" hidden="1"/>
    </xf>
    <xf numFmtId="0" fontId="18" fillId="0" borderId="2" xfId="0" applyFont="1" applyFill="1" applyBorder="1" applyAlignment="1" applyProtection="1">
      <alignment horizontal="center"/>
      <protection locked="0" hidden="1"/>
    </xf>
    <xf numFmtId="0" fontId="18" fillId="0" borderId="30" xfId="0" applyFont="1" applyFill="1" applyBorder="1" applyAlignment="1" applyProtection="1">
      <alignment horizontal="center"/>
      <protection locked="0" hidden="1"/>
    </xf>
    <xf numFmtId="0" fontId="18" fillId="0" borderId="4" xfId="0" applyFont="1" applyFill="1" applyBorder="1" applyAlignment="1" applyProtection="1">
      <alignment horizontal="center"/>
      <protection locked="0" hidden="1"/>
    </xf>
    <xf numFmtId="0" fontId="18" fillId="0" borderId="0" xfId="0" applyFont="1" applyFill="1" applyBorder="1" applyAlignment="1" applyProtection="1">
      <alignment horizontal="center"/>
      <protection locked="0" hidden="1"/>
    </xf>
    <xf numFmtId="0" fontId="17" fillId="0" borderId="5" xfId="0" applyFont="1" applyBorder="1" applyAlignment="1">
      <alignment horizontal="center"/>
    </xf>
    <xf numFmtId="0" fontId="16" fillId="0" borderId="31" xfId="0" applyFont="1" applyBorder="1" applyAlignment="1" applyProtection="1">
      <alignment horizontal="center"/>
      <protection locked="0" hidden="1"/>
    </xf>
    <xf numFmtId="0" fontId="17" fillId="0" borderId="18" xfId="0" applyFont="1" applyBorder="1" applyAlignment="1" applyProtection="1">
      <alignment horizontal="center"/>
      <protection locked="0" hidden="1"/>
    </xf>
    <xf numFmtId="0" fontId="17" fillId="0" borderId="32" xfId="0" applyFont="1" applyBorder="1" applyAlignment="1" applyProtection="1">
      <alignment horizontal="center"/>
      <protection locked="0" hidden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2">
    <dxf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Content.IE5\W4ZWN30M\WINDOWS\Temporary%20Internet%20Files\Content.IE5\5K62OIQU\Alexis%20Ufla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LIENT%20DOCS\Business%20Plans%20(Monthly)\In%20Progress\READY%20FOR%20LC\1218_Ayde%20Adame%20Mendibles\Body_Del_Sol_50k%20vC%20Jul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%20DOCS\Business%20Plans%20(Monthly)\In%20Progress\READY%20FOR%20LC\1218_Ayde%20Adame%20Mendibles\Body_Del_Sol_50k%20vC%20Jul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LIENT%20DOCS\Business%20Plans%20(Monthly)\2009\4.%20April%202009\LC%204-1-09\1168%20Siphone_Phasouvor\Siphone_Loan%20Cal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Content.IE5\W4ZWN30M\UK-Clients\NELLI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Income&amp;Cash Flows"/>
      <sheetName val="Proj. Bal. Sheets"/>
      <sheetName val="Key Financial Ratios"/>
      <sheetName val="Graphs"/>
      <sheetName val="My Macros"/>
      <sheetName val="Income&amp;Cash_Flows"/>
      <sheetName val="Proj__Bal__Sheets"/>
      <sheetName val="Key_Financial_Ratios"/>
      <sheetName val="My_Macros"/>
    </sheetNames>
    <sheetDataSet>
      <sheetData sheetId="0"/>
      <sheetData sheetId="1">
        <row r="1">
          <cell r="D1" t="str">
            <v>2002-2003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C57">
            <v>0</v>
          </cell>
          <cell r="D57">
            <v>1</v>
          </cell>
          <cell r="E57">
            <v>1</v>
          </cell>
        </row>
        <row r="59">
          <cell r="C59">
            <v>60</v>
          </cell>
        </row>
        <row r="63">
          <cell r="C63">
            <v>22420.461480869828</v>
          </cell>
        </row>
        <row r="64">
          <cell r="C64">
            <v>1</v>
          </cell>
          <cell r="D64">
            <v>1</v>
          </cell>
          <cell r="E64">
            <v>1</v>
          </cell>
        </row>
      </sheetData>
      <sheetData sheetId="2">
        <row r="5">
          <cell r="O5">
            <v>537162.62</v>
          </cell>
        </row>
      </sheetData>
      <sheetData sheetId="3">
        <row r="2">
          <cell r="D2">
            <v>1997</v>
          </cell>
        </row>
        <row r="8">
          <cell r="D8">
            <v>0</v>
          </cell>
          <cell r="E8">
            <v>0</v>
          </cell>
          <cell r="F8">
            <v>0</v>
          </cell>
        </row>
        <row r="9">
          <cell r="D9">
            <v>0</v>
          </cell>
          <cell r="E9">
            <v>0</v>
          </cell>
          <cell r="F9">
            <v>0</v>
          </cell>
        </row>
        <row r="12">
          <cell r="D12">
            <v>682708.46222956164</v>
          </cell>
          <cell r="E12" t="e">
            <v>#DIV/0!</v>
          </cell>
          <cell r="F12" t="e">
            <v>#DIV/0!</v>
          </cell>
        </row>
        <row r="20">
          <cell r="E20">
            <v>-374565.99999999994</v>
          </cell>
          <cell r="F20">
            <v>-561848.99999999988</v>
          </cell>
        </row>
        <row r="32">
          <cell r="D32">
            <v>495425.46222956164</v>
          </cell>
          <cell r="E32" t="e">
            <v>#DIV/0!</v>
          </cell>
          <cell r="F32" t="e">
            <v>#DIV/0!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39">
          <cell r="E39">
            <v>226455.59999999998</v>
          </cell>
          <cell r="F39">
            <v>226455.59999999998</v>
          </cell>
        </row>
        <row r="42">
          <cell r="D42">
            <v>226455.59999999998</v>
          </cell>
          <cell r="E42">
            <v>0</v>
          </cell>
          <cell r="F42">
            <v>0</v>
          </cell>
        </row>
        <row r="50">
          <cell r="D50">
            <v>905822.4</v>
          </cell>
          <cell r="E50">
            <v>0</v>
          </cell>
          <cell r="F50">
            <v>0</v>
          </cell>
        </row>
        <row r="56">
          <cell r="D56" t="e">
            <v>#REF!</v>
          </cell>
          <cell r="E56" t="e">
            <v>#REF!</v>
          </cell>
          <cell r="F56" t="e">
            <v>#REF!</v>
          </cell>
        </row>
      </sheetData>
      <sheetData sheetId="4"/>
      <sheetData sheetId="5"/>
      <sheetData sheetId="6" refreshError="1"/>
      <sheetData sheetId="7">
        <row r="5">
          <cell r="O5">
            <v>537162.62</v>
          </cell>
        </row>
      </sheetData>
      <sheetData sheetId="8">
        <row r="2">
          <cell r="D2">
            <v>1997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- Total Revenue"/>
      <sheetName val="Table of Contents"/>
      <sheetName val="Summary"/>
      <sheetName val="Returns"/>
      <sheetName val="Spas for Sale"/>
      <sheetName val="Charts"/>
      <sheetName val="SFB"/>
      <sheetName val="P&amp;L"/>
      <sheetName val="Revenue"/>
      <sheetName val="COS"/>
      <sheetName val="Depreciation . Lease"/>
      <sheetName val="SG&amp;A"/>
      <sheetName val="Cash Flow Stmnt.&amp;BS"/>
      <sheetName val="Capital Requirements"/>
      <sheetName val="Summary Cap"/>
      <sheetName val="Micro Loan Itemized"/>
      <sheetName val="Cum Equity Invested"/>
      <sheetName val="Appendix - Rev Assumptions "/>
      <sheetName val="Appendix - COS Labor Hrs"/>
      <sheetName val="Appendix - COS Lab &amp; Supp Costs"/>
      <sheetName val="Appendix- COS Salary Structures"/>
      <sheetName val="Appendix - SG&amp;A Assumptions"/>
      <sheetName val="Cap &amp; Start-up Loan"/>
      <sheetName val="Interest Assumptions"/>
      <sheetName val="P&amp;L Assumptions"/>
      <sheetName val="Chart Data"/>
      <sheetName val="Income&amp;Cash Flows"/>
      <sheetName val="Ratios - Let's discus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- Total Revenue"/>
      <sheetName val="Table of Contents"/>
      <sheetName val="Summary"/>
      <sheetName val="Returns"/>
      <sheetName val="Spas for Sale"/>
      <sheetName val="Charts"/>
      <sheetName val="SFB"/>
      <sheetName val="P&amp;L"/>
      <sheetName val="Revenue"/>
      <sheetName val="COS"/>
      <sheetName val="Depreciation . Lease"/>
      <sheetName val="SG&amp;A"/>
      <sheetName val="Cash Flow Stmnt.&amp;BS"/>
      <sheetName val="Capital Requirements"/>
      <sheetName val="Summary Cap"/>
      <sheetName val="Micro Loan Itemized"/>
      <sheetName val="Cum Equity Invested"/>
      <sheetName val="Appendix - Rev Assumptions "/>
      <sheetName val="Appendix - COS Labor Hrs"/>
      <sheetName val="Appendix - COS Lab &amp; Supp Costs"/>
      <sheetName val="Appendix- COS Salary Structures"/>
      <sheetName val="Appendix - SG&amp;A Assumptions"/>
      <sheetName val="Cap &amp; Start-up Loan"/>
      <sheetName val="Interest Assumptions"/>
      <sheetName val="P&amp;L Assumptions"/>
      <sheetName val="Chart Data"/>
      <sheetName val="Income&amp;Cash Flows"/>
      <sheetName val="Ratios - Let's discus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</sheetNames>
    <sheetDataSet>
      <sheetData sheetId="0">
        <row r="17">
          <cell r="A17" t="str">
            <v>No.</v>
          </cell>
          <cell r="B17" t="str">
            <v>Payment Date</v>
          </cell>
          <cell r="C17" t="str">
            <v>Beginning Balance</v>
          </cell>
          <cell r="D17" t="str">
            <v>Scheduled Payment</v>
          </cell>
          <cell r="E17" t="str">
            <v>Extra Payment</v>
          </cell>
          <cell r="F17" t="str">
            <v>Total Payment</v>
          </cell>
          <cell r="G17" t="str">
            <v>Principal</v>
          </cell>
          <cell r="H17" t="str">
            <v>Interest</v>
          </cell>
          <cell r="I17" t="str">
            <v>Ending Balance</v>
          </cell>
        </row>
        <row r="29">
          <cell r="A29">
            <v>12</v>
          </cell>
          <cell r="C29">
            <v>-869.88412807579414</v>
          </cell>
          <cell r="D29">
            <v>869.88</v>
          </cell>
          <cell r="E29">
            <v>0</v>
          </cell>
          <cell r="F29">
            <v>869.88</v>
          </cell>
          <cell r="G29">
            <v>875.67922752050526</v>
          </cell>
          <cell r="H29">
            <v>-5.7992275205052941</v>
          </cell>
          <cell r="I29">
            <v>-1745.5633555962995</v>
          </cell>
        </row>
        <row r="30">
          <cell r="A30">
            <v>13</v>
          </cell>
          <cell r="C30">
            <v>-1745.5633555962995</v>
          </cell>
          <cell r="D30">
            <v>942.13</v>
          </cell>
          <cell r="E30">
            <v>0</v>
          </cell>
          <cell r="F30">
            <v>942.13</v>
          </cell>
          <cell r="G30">
            <v>953.76708903730866</v>
          </cell>
          <cell r="H30">
            <v>-11.637089037308664</v>
          </cell>
          <cell r="I30">
            <v>-2699.3304446336083</v>
          </cell>
        </row>
        <row r="31">
          <cell r="A31">
            <v>14</v>
          </cell>
          <cell r="C31">
            <v>-2699.3304446336083</v>
          </cell>
          <cell r="D31">
            <v>72.739999999999995</v>
          </cell>
          <cell r="E31">
            <v>0</v>
          </cell>
          <cell r="F31">
            <v>72.739999999999995</v>
          </cell>
          <cell r="G31">
            <v>90.735536297557388</v>
          </cell>
          <cell r="H31">
            <v>-17.99553629755739</v>
          </cell>
          <cell r="I31">
            <v>-2790.0659809311655</v>
          </cell>
        </row>
        <row r="32">
          <cell r="A32">
            <v>15</v>
          </cell>
          <cell r="C32">
            <v>-2790.0659809311655</v>
          </cell>
          <cell r="E32">
            <v>0</v>
          </cell>
          <cell r="F32">
            <v>0</v>
          </cell>
          <cell r="G32">
            <v>18.600439872874436</v>
          </cell>
          <cell r="H32">
            <v>-18.600439872874436</v>
          </cell>
          <cell r="I32">
            <v>-2808.6664208040402</v>
          </cell>
        </row>
        <row r="33">
          <cell r="A33">
            <v>16</v>
          </cell>
          <cell r="C33">
            <v>-2808.6664208040402</v>
          </cell>
          <cell r="E33">
            <v>0</v>
          </cell>
          <cell r="F33">
            <v>0</v>
          </cell>
          <cell r="G33">
            <v>18.724442805360269</v>
          </cell>
          <cell r="H33">
            <v>-18.724442805360269</v>
          </cell>
          <cell r="I33">
            <v>-2827.3908636094006</v>
          </cell>
        </row>
        <row r="34">
          <cell r="A34">
            <v>17</v>
          </cell>
          <cell r="C34">
            <v>-2827.3908636094006</v>
          </cell>
          <cell r="E34">
            <v>0</v>
          </cell>
          <cell r="F34">
            <v>0</v>
          </cell>
          <cell r="G34">
            <v>18.849272424062672</v>
          </cell>
          <cell r="H34">
            <v>-18.849272424062672</v>
          </cell>
          <cell r="I34">
            <v>-2846.2401360334634</v>
          </cell>
        </row>
        <row r="35">
          <cell r="A35">
            <v>18</v>
          </cell>
          <cell r="C35">
            <v>-2846.2401360334634</v>
          </cell>
          <cell r="E35">
            <v>0</v>
          </cell>
          <cell r="F35">
            <v>0</v>
          </cell>
          <cell r="G35">
            <v>18.974934240223089</v>
          </cell>
          <cell r="H35">
            <v>-18.974934240223089</v>
          </cell>
          <cell r="I35">
            <v>-2865.2150702736863</v>
          </cell>
        </row>
        <row r="36">
          <cell r="A36">
            <v>19</v>
          </cell>
          <cell r="C36">
            <v>-2865.2150702736863</v>
          </cell>
          <cell r="E36">
            <v>0</v>
          </cell>
          <cell r="F36">
            <v>0</v>
          </cell>
          <cell r="G36">
            <v>19.101433801824573</v>
          </cell>
          <cell r="H36">
            <v>-19.101433801824573</v>
          </cell>
          <cell r="I36">
            <v>-2884.3165040755107</v>
          </cell>
        </row>
        <row r="37">
          <cell r="A37">
            <v>20</v>
          </cell>
          <cell r="C37">
            <v>-2884.3165040755107</v>
          </cell>
          <cell r="D37">
            <v>0</v>
          </cell>
          <cell r="E37">
            <v>0</v>
          </cell>
          <cell r="F37">
            <v>0</v>
          </cell>
          <cell r="G37">
            <v>19.228776693836739</v>
          </cell>
          <cell r="H37">
            <v>-19.228776693836739</v>
          </cell>
          <cell r="I37">
            <v>-2903.5452807693473</v>
          </cell>
        </row>
        <row r="38">
          <cell r="A38">
            <v>21</v>
          </cell>
          <cell r="C38">
            <v>-2903.5452807693473</v>
          </cell>
          <cell r="D38">
            <v>0</v>
          </cell>
          <cell r="E38">
            <v>0</v>
          </cell>
          <cell r="F38">
            <v>0</v>
          </cell>
          <cell r="G38">
            <v>19.356968538462315</v>
          </cell>
          <cell r="H38">
            <v>-19.356968538462315</v>
          </cell>
          <cell r="I38">
            <v>-2922.9022493078096</v>
          </cell>
        </row>
        <row r="39">
          <cell r="A39">
            <v>22</v>
          </cell>
          <cell r="C39">
            <v>-2922.9022493078096</v>
          </cell>
          <cell r="D39">
            <v>695.9074326833744</v>
          </cell>
          <cell r="E39">
            <v>0</v>
          </cell>
          <cell r="F39">
            <v>695.9074326833744</v>
          </cell>
          <cell r="G39">
            <v>715.3934476787598</v>
          </cell>
          <cell r="H39">
            <v>-19.4860149953854</v>
          </cell>
          <cell r="I39">
            <v>-3638.2956969865695</v>
          </cell>
        </row>
        <row r="40">
          <cell r="A40">
            <v>23</v>
          </cell>
          <cell r="C40">
            <v>-3638.2956969865695</v>
          </cell>
          <cell r="D40">
            <v>695.9074326833744</v>
          </cell>
          <cell r="E40">
            <v>0</v>
          </cell>
          <cell r="F40">
            <v>695.9074326833744</v>
          </cell>
          <cell r="G40">
            <v>720.16273732995148</v>
          </cell>
          <cell r="H40">
            <v>-24.25530464657713</v>
          </cell>
          <cell r="I40">
            <v>-4358.4584343165207</v>
          </cell>
        </row>
        <row r="41">
          <cell r="A41">
            <v>24</v>
          </cell>
          <cell r="C41">
            <v>-4358.4584343165207</v>
          </cell>
          <cell r="D41">
            <v>695.9074326833744</v>
          </cell>
          <cell r="E41">
            <v>0</v>
          </cell>
          <cell r="F41">
            <v>695.9074326833744</v>
          </cell>
          <cell r="G41">
            <v>724.96382224548449</v>
          </cell>
          <cell r="H41">
            <v>-29.056389562110137</v>
          </cell>
          <cell r="I41">
            <v>-5083.4222565620048</v>
          </cell>
        </row>
        <row r="42">
          <cell r="A42">
            <v>25</v>
          </cell>
          <cell r="C42">
            <v>-5083.4222565620048</v>
          </cell>
          <cell r="D42">
            <v>695.9074326833744</v>
          </cell>
          <cell r="E42">
            <v>0</v>
          </cell>
          <cell r="F42">
            <v>695.9074326833744</v>
          </cell>
          <cell r="G42">
            <v>729.7969143937878</v>
          </cell>
          <cell r="H42">
            <v>-33.889481710413371</v>
          </cell>
          <cell r="I42">
            <v>-5813.2191709557928</v>
          </cell>
        </row>
        <row r="43">
          <cell r="A43">
            <v>26</v>
          </cell>
          <cell r="C43">
            <v>-5813.2191709557928</v>
          </cell>
          <cell r="D43">
            <v>695.9074326833744</v>
          </cell>
          <cell r="E43">
            <v>0</v>
          </cell>
          <cell r="F43">
            <v>695.9074326833744</v>
          </cell>
          <cell r="G43">
            <v>734.662227156413</v>
          </cell>
          <cell r="H43">
            <v>-38.754794473038622</v>
          </cell>
          <cell r="I43">
            <v>-6547.8813981122057</v>
          </cell>
        </row>
        <row r="44">
          <cell r="A44">
            <v>27</v>
          </cell>
          <cell r="C44">
            <v>-6547.8813981122057</v>
          </cell>
          <cell r="D44">
            <v>695.9074326833744</v>
          </cell>
          <cell r="E44">
            <v>0</v>
          </cell>
          <cell r="F44">
            <v>695.9074326833744</v>
          </cell>
          <cell r="G44">
            <v>739.55997533745574</v>
          </cell>
          <cell r="H44">
            <v>-43.652542654081373</v>
          </cell>
          <cell r="I44">
            <v>-7287.4413734496611</v>
          </cell>
        </row>
        <row r="45">
          <cell r="A45">
            <v>28</v>
          </cell>
          <cell r="C45">
            <v>-7287.4413734496611</v>
          </cell>
          <cell r="D45">
            <v>695.9074326833744</v>
          </cell>
          <cell r="E45">
            <v>0</v>
          </cell>
          <cell r="F45">
            <v>695.9074326833744</v>
          </cell>
          <cell r="G45">
            <v>744.49037517303884</v>
          </cell>
          <cell r="H45">
            <v>-48.582942489664411</v>
          </cell>
          <cell r="I45">
            <v>-8031.9317486227001</v>
          </cell>
        </row>
        <row r="46">
          <cell r="A46">
            <v>29</v>
          </cell>
          <cell r="C46">
            <v>-8031.9317486227001</v>
          </cell>
          <cell r="D46">
            <v>695.9074326833744</v>
          </cell>
          <cell r="E46">
            <v>0</v>
          </cell>
          <cell r="F46">
            <v>695.9074326833744</v>
          </cell>
          <cell r="G46">
            <v>749.45364434085911</v>
          </cell>
          <cell r="H46">
            <v>-53.546211657484669</v>
          </cell>
          <cell r="I46">
            <v>-8781.3853929635588</v>
          </cell>
        </row>
        <row r="47">
          <cell r="A47">
            <v>30</v>
          </cell>
          <cell r="C47">
            <v>-8781.3853929635588</v>
          </cell>
          <cell r="D47">
            <v>695.9074326833744</v>
          </cell>
          <cell r="E47">
            <v>0</v>
          </cell>
          <cell r="F47">
            <v>695.9074326833744</v>
          </cell>
          <cell r="G47">
            <v>754.45000196979811</v>
          </cell>
          <cell r="H47">
            <v>-58.542569286423721</v>
          </cell>
          <cell r="I47">
            <v>-9535.8353949333577</v>
          </cell>
        </row>
        <row r="48">
          <cell r="A48">
            <v>31</v>
          </cell>
          <cell r="C48">
            <v>-9535.8353949333577</v>
          </cell>
          <cell r="D48">
            <v>695.9074326833744</v>
          </cell>
          <cell r="E48">
            <v>0</v>
          </cell>
          <cell r="F48">
            <v>695.9074326833744</v>
          </cell>
          <cell r="G48">
            <v>759.47966864959676</v>
          </cell>
          <cell r="H48">
            <v>-63.572235966222387</v>
          </cell>
          <cell r="I48">
            <v>-10295.315063582955</v>
          </cell>
        </row>
        <row r="49">
          <cell r="A49">
            <v>32</v>
          </cell>
          <cell r="C49">
            <v>-10295.315063582955</v>
          </cell>
          <cell r="D49">
            <v>695.9074326833744</v>
          </cell>
          <cell r="E49">
            <v>0</v>
          </cell>
          <cell r="F49">
            <v>695.9074326833744</v>
          </cell>
          <cell r="G49">
            <v>764.54286644059414</v>
          </cell>
          <cell r="H49">
            <v>-68.635433757219701</v>
          </cell>
          <cell r="I49">
            <v>-11059.857930023549</v>
          </cell>
        </row>
        <row r="50">
          <cell r="A50">
            <v>33</v>
          </cell>
          <cell r="C50">
            <v>-11059.857930023549</v>
          </cell>
          <cell r="D50">
            <v>695.9074326833744</v>
          </cell>
          <cell r="E50">
            <v>0</v>
          </cell>
          <cell r="F50">
            <v>695.9074326833744</v>
          </cell>
          <cell r="G50">
            <v>769.63981888353135</v>
          </cell>
          <cell r="H50">
            <v>-73.732386200156995</v>
          </cell>
          <cell r="I50">
            <v>-11829.497748907081</v>
          </cell>
        </row>
        <row r="51">
          <cell r="A51">
            <v>34</v>
          </cell>
          <cell r="C51">
            <v>-11829.497748907081</v>
          </cell>
          <cell r="D51">
            <v>695.9074326833744</v>
          </cell>
          <cell r="E51">
            <v>0</v>
          </cell>
          <cell r="F51">
            <v>695.9074326833744</v>
          </cell>
          <cell r="G51">
            <v>774.77075100942159</v>
          </cell>
          <cell r="H51">
            <v>-78.863318326047207</v>
          </cell>
          <cell r="I51">
            <v>-12604.268499916503</v>
          </cell>
        </row>
        <row r="52">
          <cell r="A52">
            <v>35</v>
          </cell>
          <cell r="C52">
            <v>-12604.268499916503</v>
          </cell>
          <cell r="D52">
            <v>695.9074326833744</v>
          </cell>
          <cell r="E52">
            <v>0</v>
          </cell>
          <cell r="F52">
            <v>695.9074326833744</v>
          </cell>
          <cell r="G52">
            <v>779.93588934948446</v>
          </cell>
          <cell r="H52">
            <v>-84.028456666110017</v>
          </cell>
          <cell r="I52">
            <v>-13384.204389265988</v>
          </cell>
        </row>
        <row r="53">
          <cell r="A53">
            <v>36</v>
          </cell>
          <cell r="C53">
            <v>-13384.204389265988</v>
          </cell>
          <cell r="D53">
            <v>695.9074326833744</v>
          </cell>
          <cell r="E53">
            <v>0</v>
          </cell>
          <cell r="F53">
            <v>695.9074326833744</v>
          </cell>
          <cell r="G53">
            <v>785.13546194514765</v>
          </cell>
          <cell r="H53">
            <v>-89.228029261773258</v>
          </cell>
          <cell r="I53">
            <v>-14169.339851211134</v>
          </cell>
        </row>
        <row r="54">
          <cell r="A54">
            <v>37</v>
          </cell>
          <cell r="C54">
            <v>-14169.339851211134</v>
          </cell>
          <cell r="D54">
            <v>695.9074326833744</v>
          </cell>
          <cell r="E54">
            <v>0</v>
          </cell>
          <cell r="F54">
            <v>695.9074326833744</v>
          </cell>
          <cell r="G54">
            <v>790.36969835811533</v>
          </cell>
          <cell r="H54">
            <v>-94.462265674740891</v>
          </cell>
          <cell r="I54">
            <v>-14959.70954956925</v>
          </cell>
        </row>
        <row r="55">
          <cell r="A55">
            <v>38</v>
          </cell>
          <cell r="C55">
            <v>-14959.70954956925</v>
          </cell>
          <cell r="D55">
            <v>695.9074326833744</v>
          </cell>
          <cell r="E55">
            <v>0</v>
          </cell>
          <cell r="F55">
            <v>695.9074326833744</v>
          </cell>
          <cell r="G55">
            <v>795.63882968050279</v>
          </cell>
          <cell r="H55">
            <v>-99.731396997128343</v>
          </cell>
          <cell r="I55">
            <v>-15755.348379249754</v>
          </cell>
        </row>
        <row r="56">
          <cell r="A56">
            <v>39</v>
          </cell>
          <cell r="C56">
            <v>-15755.348379249754</v>
          </cell>
          <cell r="D56">
            <v>695.9074326833744</v>
          </cell>
          <cell r="E56">
            <v>0</v>
          </cell>
          <cell r="F56">
            <v>695.9074326833744</v>
          </cell>
          <cell r="G56">
            <v>800.94308854503947</v>
          </cell>
          <cell r="H56">
            <v>-105.03565586166502</v>
          </cell>
          <cell r="I56">
            <v>-16556.291467794792</v>
          </cell>
        </row>
        <row r="57">
          <cell r="A57">
            <v>40</v>
          </cell>
          <cell r="C57">
            <v>-16556.291467794792</v>
          </cell>
          <cell r="D57">
            <v>695.9074326833744</v>
          </cell>
          <cell r="E57">
            <v>0</v>
          </cell>
          <cell r="F57">
            <v>695.9074326833744</v>
          </cell>
          <cell r="G57">
            <v>806.2827091353397</v>
          </cell>
          <cell r="H57">
            <v>-110.37527645196529</v>
          </cell>
          <cell r="I57">
            <v>-17362.574176930131</v>
          </cell>
        </row>
        <row r="58">
          <cell r="A58">
            <v>41</v>
          </cell>
          <cell r="C58">
            <v>-17362.574176930131</v>
          </cell>
          <cell r="D58">
            <v>695.9074326833744</v>
          </cell>
          <cell r="E58">
            <v>0</v>
          </cell>
          <cell r="F58">
            <v>695.9074326833744</v>
          </cell>
          <cell r="G58">
            <v>811.65792719624199</v>
          </cell>
          <cell r="H58">
            <v>-115.75049451286755</v>
          </cell>
          <cell r="I58">
            <v>-18174.232104126375</v>
          </cell>
        </row>
        <row r="59">
          <cell r="A59">
            <v>42</v>
          </cell>
          <cell r="C59">
            <v>-18174.232104126375</v>
          </cell>
          <cell r="D59">
            <v>695.9074326833744</v>
          </cell>
          <cell r="E59">
            <v>0</v>
          </cell>
          <cell r="F59">
            <v>695.9074326833744</v>
          </cell>
          <cell r="G59">
            <v>817.06898004421691</v>
          </cell>
          <cell r="H59">
            <v>-121.1615473608425</v>
          </cell>
          <cell r="I59">
            <v>-18991.301084170591</v>
          </cell>
        </row>
        <row r="60">
          <cell r="A60">
            <v>43</v>
          </cell>
          <cell r="C60">
            <v>-18991.301084170591</v>
          </cell>
          <cell r="D60">
            <v>695.9074326833744</v>
          </cell>
          <cell r="E60">
            <v>0</v>
          </cell>
          <cell r="F60">
            <v>695.9074326833744</v>
          </cell>
          <cell r="G60">
            <v>822.51610657784499</v>
          </cell>
          <cell r="H60">
            <v>-126.60867389447061</v>
          </cell>
          <cell r="I60">
            <v>-19813.817190748436</v>
          </cell>
        </row>
        <row r="61">
          <cell r="A61">
            <v>44</v>
          </cell>
          <cell r="C61">
            <v>-19813.817190748436</v>
          </cell>
          <cell r="D61">
            <v>695.9074326833744</v>
          </cell>
          <cell r="E61">
            <v>0</v>
          </cell>
          <cell r="F61">
            <v>695.9074326833744</v>
          </cell>
          <cell r="G61">
            <v>827.99954728836394</v>
          </cell>
          <cell r="H61">
            <v>-132.09211460498958</v>
          </cell>
          <cell r="I61">
            <v>-20641.8167380368</v>
          </cell>
        </row>
        <row r="62">
          <cell r="A62">
            <v>45</v>
          </cell>
          <cell r="C62">
            <v>-20641.8167380368</v>
          </cell>
          <cell r="D62">
            <v>695.9074326833744</v>
          </cell>
          <cell r="E62">
            <v>0</v>
          </cell>
          <cell r="F62">
            <v>695.9074326833744</v>
          </cell>
          <cell r="G62">
            <v>833.51954427028636</v>
          </cell>
          <cell r="H62">
            <v>-137.61211158691199</v>
          </cell>
          <cell r="I62">
            <v>-21475.336282307086</v>
          </cell>
        </row>
        <row r="63">
          <cell r="A63">
            <v>46</v>
          </cell>
          <cell r="C63">
            <v>-21475.336282307086</v>
          </cell>
          <cell r="D63">
            <v>695.9074326833744</v>
          </cell>
          <cell r="E63">
            <v>0</v>
          </cell>
          <cell r="F63">
            <v>695.9074326833744</v>
          </cell>
          <cell r="G63">
            <v>839.07634123208834</v>
          </cell>
          <cell r="H63">
            <v>-143.16890854871392</v>
          </cell>
          <cell r="I63">
            <v>-22314.412623539174</v>
          </cell>
        </row>
        <row r="64">
          <cell r="A64">
            <v>47</v>
          </cell>
          <cell r="C64">
            <v>-22314.412623539174</v>
          </cell>
          <cell r="D64">
            <v>695.9074326833744</v>
          </cell>
          <cell r="E64">
            <v>0</v>
          </cell>
          <cell r="F64">
            <v>695.9074326833744</v>
          </cell>
          <cell r="G64">
            <v>844.6701835069689</v>
          </cell>
          <cell r="H64">
            <v>-148.7627508235945</v>
          </cell>
          <cell r="I64">
            <v>-23159.082807046143</v>
          </cell>
        </row>
        <row r="65">
          <cell r="A65">
            <v>48</v>
          </cell>
          <cell r="C65">
            <v>-23159.082807046143</v>
          </cell>
          <cell r="D65">
            <v>695.9074326833744</v>
          </cell>
          <cell r="E65">
            <v>0</v>
          </cell>
          <cell r="F65">
            <v>695.9074326833744</v>
          </cell>
          <cell r="G65">
            <v>850.30131806368206</v>
          </cell>
          <cell r="H65">
            <v>-154.39388538030764</v>
          </cell>
          <cell r="I65">
            <v>-24009.384125109824</v>
          </cell>
        </row>
        <row r="66">
          <cell r="A66">
            <v>49</v>
          </cell>
          <cell r="C66">
            <v>-24009.384125109824</v>
          </cell>
          <cell r="D66">
            <v>695.9074326833744</v>
          </cell>
          <cell r="E66">
            <v>0</v>
          </cell>
          <cell r="F66">
            <v>695.9074326833744</v>
          </cell>
          <cell r="G66">
            <v>855.96999351743989</v>
          </cell>
          <cell r="H66">
            <v>-160.06256083406549</v>
          </cell>
          <cell r="I66">
            <v>-24865.354118627263</v>
          </cell>
        </row>
        <row r="67">
          <cell r="A67">
            <v>50</v>
          </cell>
          <cell r="C67">
            <v>-24865.354118627263</v>
          </cell>
          <cell r="D67">
            <v>695.9074326833744</v>
          </cell>
          <cell r="E67">
            <v>0</v>
          </cell>
          <cell r="F67">
            <v>695.9074326833744</v>
          </cell>
          <cell r="G67">
            <v>861.6764601408895</v>
          </cell>
          <cell r="H67">
            <v>-165.76902745751508</v>
          </cell>
          <cell r="I67">
            <v>-25727.030578768154</v>
          </cell>
        </row>
        <row r="68">
          <cell r="A68">
            <v>51</v>
          </cell>
          <cell r="C68">
            <v>-25727.030578768154</v>
          </cell>
          <cell r="D68">
            <v>695.9074326833744</v>
          </cell>
          <cell r="E68">
            <v>0</v>
          </cell>
          <cell r="F68">
            <v>695.9074326833744</v>
          </cell>
          <cell r="G68">
            <v>867.42096987516209</v>
          </cell>
          <cell r="H68">
            <v>-171.51353719178769</v>
          </cell>
          <cell r="I68">
            <v>-26594.451548643316</v>
          </cell>
        </row>
        <row r="69">
          <cell r="A69">
            <v>52</v>
          </cell>
          <cell r="C69">
            <v>-26594.451548643316</v>
          </cell>
          <cell r="D69">
            <v>695.9074326833744</v>
          </cell>
          <cell r="E69">
            <v>0</v>
          </cell>
          <cell r="F69">
            <v>695.9074326833744</v>
          </cell>
          <cell r="G69">
            <v>873.20377634099646</v>
          </cell>
          <cell r="H69">
            <v>-177.29634365762209</v>
          </cell>
          <cell r="I69">
            <v>-27467.655324984313</v>
          </cell>
        </row>
        <row r="70">
          <cell r="A70">
            <v>53</v>
          </cell>
          <cell r="C70">
            <v>-27467.655324984313</v>
          </cell>
          <cell r="D70">
            <v>695.9074326833744</v>
          </cell>
          <cell r="E70">
            <v>0</v>
          </cell>
          <cell r="F70">
            <v>695.9074326833744</v>
          </cell>
          <cell r="G70">
            <v>879.02513484993653</v>
          </cell>
          <cell r="H70">
            <v>-183.11770216656211</v>
          </cell>
          <cell r="I70">
            <v>-28346.68045983425</v>
          </cell>
        </row>
        <row r="71">
          <cell r="A71">
            <v>54</v>
          </cell>
          <cell r="C71">
            <v>-28346.68045983425</v>
          </cell>
          <cell r="D71">
            <v>695.9074326833744</v>
          </cell>
          <cell r="E71">
            <v>0</v>
          </cell>
          <cell r="F71">
            <v>695.9074326833744</v>
          </cell>
          <cell r="G71">
            <v>884.88530241560272</v>
          </cell>
          <cell r="H71">
            <v>-188.97786973222833</v>
          </cell>
          <cell r="I71">
            <v>-29231.565762249851</v>
          </cell>
        </row>
        <row r="72">
          <cell r="A72">
            <v>55</v>
          </cell>
          <cell r="C72">
            <v>-29231.565762249851</v>
          </cell>
          <cell r="D72">
            <v>695.9074326833744</v>
          </cell>
          <cell r="E72">
            <v>0</v>
          </cell>
          <cell r="F72">
            <v>695.9074326833744</v>
          </cell>
          <cell r="G72">
            <v>890.78453776504011</v>
          </cell>
          <cell r="H72">
            <v>-194.87710508166569</v>
          </cell>
          <cell r="I72">
            <v>-30122.350300014892</v>
          </cell>
        </row>
        <row r="73">
          <cell r="A73">
            <v>56</v>
          </cell>
          <cell r="C73">
            <v>-30122.350300014892</v>
          </cell>
          <cell r="D73">
            <v>695.9074326833744</v>
          </cell>
          <cell r="E73">
            <v>0</v>
          </cell>
          <cell r="F73">
            <v>695.9074326833744</v>
          </cell>
          <cell r="G73">
            <v>896.72310135014038</v>
          </cell>
          <cell r="H73">
            <v>-200.81566866676596</v>
          </cell>
          <cell r="I73">
            <v>-31019.073401365033</v>
          </cell>
        </row>
        <row r="74">
          <cell r="A74">
            <v>57</v>
          </cell>
          <cell r="C74">
            <v>-31019.073401365033</v>
          </cell>
          <cell r="D74">
            <v>695.9074326833744</v>
          </cell>
          <cell r="E74">
            <v>0</v>
          </cell>
          <cell r="F74">
            <v>695.9074326833744</v>
          </cell>
          <cell r="G74">
            <v>902.70125535914133</v>
          </cell>
          <cell r="H74">
            <v>-206.7938226757669</v>
          </cell>
          <cell r="I74">
            <v>-31921.774656724174</v>
          </cell>
        </row>
        <row r="75">
          <cell r="A75">
            <v>58</v>
          </cell>
          <cell r="C75">
            <v>-31921.774656724174</v>
          </cell>
          <cell r="D75">
            <v>695.9074326833744</v>
          </cell>
          <cell r="E75">
            <v>0</v>
          </cell>
          <cell r="F75">
            <v>695.9074326833744</v>
          </cell>
          <cell r="G75">
            <v>908.71926372820224</v>
          </cell>
          <cell r="H75">
            <v>-212.81183104482784</v>
          </cell>
          <cell r="I75">
            <v>-32830.493920452376</v>
          </cell>
        </row>
        <row r="76">
          <cell r="A76">
            <v>59</v>
          </cell>
          <cell r="C76">
            <v>-32830.493920452376</v>
          </cell>
          <cell r="D76">
            <v>695.9074326833744</v>
          </cell>
          <cell r="E76">
            <v>0</v>
          </cell>
          <cell r="F76">
            <v>695.9074326833744</v>
          </cell>
          <cell r="G76">
            <v>914.77739215305689</v>
          </cell>
          <cell r="H76">
            <v>-218.8699594696825</v>
          </cell>
          <cell r="I76">
            <v>-33745.27131260543</v>
          </cell>
        </row>
        <row r="77">
          <cell r="A77">
            <v>60</v>
          </cell>
          <cell r="C77">
            <v>-33745.27131260543</v>
          </cell>
          <cell r="D77">
            <v>695.9074326833744</v>
          </cell>
          <cell r="E77">
            <v>0</v>
          </cell>
          <cell r="F77">
            <v>695.9074326833744</v>
          </cell>
          <cell r="G77">
            <v>920.87590810074391</v>
          </cell>
          <cell r="H77">
            <v>-224.96847541736952</v>
          </cell>
          <cell r="I77">
            <v>-34666.147220706174</v>
          </cell>
        </row>
        <row r="78">
          <cell r="A78">
            <v>61</v>
          </cell>
          <cell r="C78">
            <v>-34666.147220706174</v>
          </cell>
          <cell r="D78">
            <v>695.9074326833744</v>
          </cell>
          <cell r="E78">
            <v>0</v>
          </cell>
          <cell r="F78">
            <v>695.9074326833744</v>
          </cell>
          <cell r="G78">
            <v>927.01508082141561</v>
          </cell>
          <cell r="H78">
            <v>-231.10764813804118</v>
          </cell>
          <cell r="I78">
            <v>-35593.162301527591</v>
          </cell>
        </row>
        <row r="79">
          <cell r="A79">
            <v>62</v>
          </cell>
          <cell r="C79">
            <v>-35593.162301527591</v>
          </cell>
          <cell r="D79">
            <v>695.9074326833744</v>
          </cell>
          <cell r="E79">
            <v>0</v>
          </cell>
          <cell r="F79">
            <v>695.9074326833744</v>
          </cell>
          <cell r="G79">
            <v>933.19518136022498</v>
          </cell>
          <cell r="H79">
            <v>-237.28774867685061</v>
          </cell>
          <cell r="I79">
            <v>-36526.357482887819</v>
          </cell>
        </row>
        <row r="80">
          <cell r="A80">
            <v>63</v>
          </cell>
          <cell r="C80">
            <v>-36526.357482887819</v>
          </cell>
          <cell r="D80">
            <v>695.9074326833744</v>
          </cell>
          <cell r="E80">
            <v>0</v>
          </cell>
          <cell r="F80">
            <v>695.9074326833744</v>
          </cell>
          <cell r="G80">
            <v>939.41648256929318</v>
          </cell>
          <cell r="H80">
            <v>-243.50904988591878</v>
          </cell>
          <cell r="I80">
            <v>-37465.773965457112</v>
          </cell>
        </row>
        <row r="81">
          <cell r="A81">
            <v>64</v>
          </cell>
          <cell r="C81">
            <v>-37465.773965457112</v>
          </cell>
          <cell r="D81">
            <v>695.9074326833744</v>
          </cell>
          <cell r="E81">
            <v>0</v>
          </cell>
          <cell r="F81">
            <v>695.9074326833744</v>
          </cell>
          <cell r="G81">
            <v>945.6792591197551</v>
          </cell>
          <cell r="H81">
            <v>-249.77182643638074</v>
          </cell>
          <cell r="I81">
            <v>-38411.453224576864</v>
          </cell>
        </row>
        <row r="82">
          <cell r="A82">
            <v>65</v>
          </cell>
          <cell r="C82">
            <v>-38411.453224576864</v>
          </cell>
          <cell r="D82">
            <v>695.9074326833744</v>
          </cell>
          <cell r="E82">
            <v>0</v>
          </cell>
          <cell r="F82">
            <v>695.9074326833744</v>
          </cell>
          <cell r="G82">
            <v>951.98378751388691</v>
          </cell>
          <cell r="H82">
            <v>-256.07635483051246</v>
          </cell>
          <cell r="I82">
            <v>-39363.437012090748</v>
          </cell>
        </row>
        <row r="83">
          <cell r="A83">
            <v>66</v>
          </cell>
          <cell r="C83">
            <v>-39363.437012090748</v>
          </cell>
          <cell r="D83">
            <v>695.9074326833744</v>
          </cell>
          <cell r="E83">
            <v>0</v>
          </cell>
          <cell r="F83">
            <v>695.9074326833744</v>
          </cell>
          <cell r="G83">
            <v>958.33034609731271</v>
          </cell>
          <cell r="H83">
            <v>-262.42291341393832</v>
          </cell>
          <cell r="I83">
            <v>-40321.767358188059</v>
          </cell>
        </row>
        <row r="84">
          <cell r="A84">
            <v>67</v>
          </cell>
          <cell r="C84">
            <v>-40321.767358188059</v>
          </cell>
          <cell r="D84">
            <v>695.9074326833744</v>
          </cell>
          <cell r="E84">
            <v>0</v>
          </cell>
          <cell r="F84">
            <v>695.9074326833744</v>
          </cell>
          <cell r="G84">
            <v>964.7192150712948</v>
          </cell>
          <cell r="H84">
            <v>-268.8117823879204</v>
          </cell>
          <cell r="I84">
            <v>-41286.486573259353</v>
          </cell>
        </row>
        <row r="85">
          <cell r="A85">
            <v>68</v>
          </cell>
          <cell r="C85">
            <v>-41286.486573259353</v>
          </cell>
          <cell r="D85">
            <v>695.9074326833744</v>
          </cell>
          <cell r="E85">
            <v>0</v>
          </cell>
          <cell r="F85">
            <v>695.9074326833744</v>
          </cell>
          <cell r="G85">
            <v>971.15067650510343</v>
          </cell>
          <cell r="H85">
            <v>-275.24324382172904</v>
          </cell>
          <cell r="I85">
            <v>-42257.637249764455</v>
          </cell>
        </row>
        <row r="86">
          <cell r="A86">
            <v>69</v>
          </cell>
          <cell r="C86">
            <v>-42257.637249764455</v>
          </cell>
          <cell r="D86">
            <v>695.9074326833744</v>
          </cell>
          <cell r="E86">
            <v>0</v>
          </cell>
          <cell r="F86">
            <v>695.9074326833744</v>
          </cell>
          <cell r="G86">
            <v>977.62501434847081</v>
          </cell>
          <cell r="H86">
            <v>-281.71758166509636</v>
          </cell>
          <cell r="I86">
            <v>-43235.262264112927</v>
          </cell>
        </row>
        <row r="87">
          <cell r="A87">
            <v>70</v>
          </cell>
          <cell r="C87">
            <v>-43235.262264112927</v>
          </cell>
          <cell r="D87">
            <v>695.9074326833744</v>
          </cell>
          <cell r="E87">
            <v>0</v>
          </cell>
          <cell r="F87">
            <v>695.9074326833744</v>
          </cell>
          <cell r="G87">
            <v>984.1425144441273</v>
          </cell>
          <cell r="H87">
            <v>-288.23508176075285</v>
          </cell>
          <cell r="I87">
            <v>-44219.404778557058</v>
          </cell>
        </row>
        <row r="88">
          <cell r="A88">
            <v>71</v>
          </cell>
          <cell r="C88">
            <v>-44219.404778557058</v>
          </cell>
          <cell r="D88">
            <v>695.9074326833744</v>
          </cell>
          <cell r="E88">
            <v>0</v>
          </cell>
          <cell r="F88">
            <v>695.9074326833744</v>
          </cell>
          <cell r="G88">
            <v>990.70346454042146</v>
          </cell>
          <cell r="H88">
            <v>-294.79603185704707</v>
          </cell>
          <cell r="I88">
            <v>-45210.108243097478</v>
          </cell>
        </row>
        <row r="89">
          <cell r="A89">
            <v>72</v>
          </cell>
          <cell r="C89">
            <v>-45210.108243097478</v>
          </cell>
          <cell r="D89">
            <v>695.9074326833744</v>
          </cell>
          <cell r="E89">
            <v>0</v>
          </cell>
          <cell r="F89">
            <v>695.9074326833744</v>
          </cell>
          <cell r="G89">
            <v>997.30815430402424</v>
          </cell>
          <cell r="H89">
            <v>-301.40072162064985</v>
          </cell>
          <cell r="I89">
            <v>-46207.416397401503</v>
          </cell>
        </row>
        <row r="90">
          <cell r="A90">
            <v>73</v>
          </cell>
          <cell r="C90">
            <v>-46207.416397401503</v>
          </cell>
          <cell r="D90">
            <v>695.9074326833744</v>
          </cell>
          <cell r="E90">
            <v>0</v>
          </cell>
          <cell r="F90">
            <v>695.9074326833744</v>
          </cell>
          <cell r="G90">
            <v>1003.9568753327178</v>
          </cell>
          <cell r="H90">
            <v>-308.04944264934335</v>
          </cell>
          <cell r="I90">
            <v>-47211.373272734221</v>
          </cell>
        </row>
        <row r="91">
          <cell r="A91">
            <v>74</v>
          </cell>
          <cell r="C91">
            <v>-47211.373272734221</v>
          </cell>
          <cell r="D91">
            <v>695.9074326833744</v>
          </cell>
          <cell r="E91">
            <v>0</v>
          </cell>
          <cell r="F91">
            <v>695.9074326833744</v>
          </cell>
          <cell r="G91">
            <v>1010.6499211682692</v>
          </cell>
          <cell r="H91">
            <v>-314.74248848489481</v>
          </cell>
          <cell r="I91">
            <v>-48222.023193902489</v>
          </cell>
        </row>
        <row r="92">
          <cell r="A92">
            <v>75</v>
          </cell>
          <cell r="C92">
            <v>-48222.023193902489</v>
          </cell>
          <cell r="D92">
            <v>695.9074326833744</v>
          </cell>
          <cell r="E92">
            <v>0</v>
          </cell>
          <cell r="F92">
            <v>695.9074326833744</v>
          </cell>
          <cell r="G92">
            <v>1017.3875873093909</v>
          </cell>
          <cell r="H92">
            <v>-321.4801546260166</v>
          </cell>
          <cell r="I92">
            <v>-49239.410781211882</v>
          </cell>
        </row>
        <row r="93">
          <cell r="A93">
            <v>76</v>
          </cell>
          <cell r="C93">
            <v>-49239.410781211882</v>
          </cell>
          <cell r="D93">
            <v>695.9074326833744</v>
          </cell>
          <cell r="E93">
            <v>0</v>
          </cell>
          <cell r="F93">
            <v>695.9074326833744</v>
          </cell>
          <cell r="G93">
            <v>1024.1701712247868</v>
          </cell>
          <cell r="H93">
            <v>-328.26273854141255</v>
          </cell>
          <cell r="I93">
            <v>-50263.58095243667</v>
          </cell>
        </row>
        <row r="94">
          <cell r="A94">
            <v>77</v>
          </cell>
          <cell r="C94">
            <v>-50263.58095243667</v>
          </cell>
          <cell r="D94">
            <v>695.9074326833744</v>
          </cell>
          <cell r="E94">
            <v>0</v>
          </cell>
          <cell r="F94">
            <v>695.9074326833744</v>
          </cell>
          <cell r="G94">
            <v>1030.9979723662855</v>
          </cell>
          <cell r="H94">
            <v>-335.09053968291113</v>
          </cell>
          <cell r="I94">
            <v>-51294.578924802954</v>
          </cell>
        </row>
        <row r="95">
          <cell r="A95">
            <v>78</v>
          </cell>
          <cell r="C95">
            <v>-51294.578924802954</v>
          </cell>
          <cell r="D95">
            <v>695.9074326833744</v>
          </cell>
          <cell r="E95">
            <v>0</v>
          </cell>
          <cell r="F95">
            <v>695.9074326833744</v>
          </cell>
          <cell r="G95">
            <v>1037.8712921820606</v>
          </cell>
          <cell r="H95">
            <v>-341.96385949868636</v>
          </cell>
          <cell r="I95">
            <v>-52332.450216985017</v>
          </cell>
        </row>
        <row r="96">
          <cell r="A96">
            <v>79</v>
          </cell>
          <cell r="C96">
            <v>-52332.450216985017</v>
          </cell>
          <cell r="D96">
            <v>695.9074326833744</v>
          </cell>
          <cell r="E96">
            <v>0</v>
          </cell>
          <cell r="F96">
            <v>695.9074326833744</v>
          </cell>
          <cell r="G96">
            <v>1044.7904341299411</v>
          </cell>
          <cell r="H96">
            <v>-348.88300144656677</v>
          </cell>
          <cell r="I96">
            <v>-53377.24065111496</v>
          </cell>
        </row>
        <row r="97">
          <cell r="A97">
            <v>80</v>
          </cell>
          <cell r="C97">
            <v>-53377.24065111496</v>
          </cell>
          <cell r="D97">
            <v>695.9074326833744</v>
          </cell>
          <cell r="E97">
            <v>0</v>
          </cell>
          <cell r="F97">
            <v>695.9074326833744</v>
          </cell>
          <cell r="G97">
            <v>1051.7557036908074</v>
          </cell>
          <cell r="H97">
            <v>-355.84827100743308</v>
          </cell>
          <cell r="I97">
            <v>-54428.996354805771</v>
          </cell>
        </row>
        <row r="98">
          <cell r="A98">
            <v>81</v>
          </cell>
          <cell r="C98">
            <v>-54428.996354805771</v>
          </cell>
          <cell r="D98">
            <v>695.9074326833744</v>
          </cell>
          <cell r="E98">
            <v>0</v>
          </cell>
          <cell r="F98">
            <v>695.9074326833744</v>
          </cell>
          <cell r="G98">
            <v>1058.7674083820796</v>
          </cell>
          <cell r="H98">
            <v>-362.85997569870511</v>
          </cell>
          <cell r="I98">
            <v>-55487.763763187853</v>
          </cell>
        </row>
        <row r="99">
          <cell r="A99">
            <v>82</v>
          </cell>
          <cell r="C99">
            <v>-55487.763763187853</v>
          </cell>
          <cell r="D99">
            <v>695.9074326833744</v>
          </cell>
          <cell r="E99">
            <v>0</v>
          </cell>
          <cell r="F99">
            <v>695.9074326833744</v>
          </cell>
          <cell r="G99">
            <v>1065.8258577712934</v>
          </cell>
          <cell r="H99">
            <v>-369.91842508791905</v>
          </cell>
          <cell r="I99">
            <v>-56553.589620959145</v>
          </cell>
        </row>
        <row r="100">
          <cell r="A100">
            <v>83</v>
          </cell>
          <cell r="C100">
            <v>-56553.589620959145</v>
          </cell>
          <cell r="D100">
            <v>695.9074326833744</v>
          </cell>
          <cell r="E100">
            <v>0</v>
          </cell>
          <cell r="F100">
            <v>695.9074326833744</v>
          </cell>
          <cell r="G100">
            <v>1072.9313634897687</v>
          </cell>
          <cell r="H100">
            <v>-377.02393080639428</v>
          </cell>
          <cell r="I100">
            <v>-57626.520984448915</v>
          </cell>
        </row>
        <row r="101">
          <cell r="A101">
            <v>84</v>
          </cell>
          <cell r="C101">
            <v>-57626.520984448915</v>
          </cell>
          <cell r="D101">
            <v>695.9074326833744</v>
          </cell>
          <cell r="E101">
            <v>0</v>
          </cell>
          <cell r="F101">
            <v>695.9074326833744</v>
          </cell>
          <cell r="G101">
            <v>1080.0842392463671</v>
          </cell>
          <cell r="H101">
            <v>-384.17680656299279</v>
          </cell>
          <cell r="I101">
            <v>-58706.605223695282</v>
          </cell>
        </row>
        <row r="102">
          <cell r="A102">
            <v>85</v>
          </cell>
          <cell r="C102">
            <v>-58706.605223695282</v>
          </cell>
          <cell r="D102">
            <v>695.9074326833744</v>
          </cell>
          <cell r="E102">
            <v>0</v>
          </cell>
          <cell r="F102">
            <v>695.9074326833744</v>
          </cell>
          <cell r="G102">
            <v>1087.284800841343</v>
          </cell>
          <cell r="H102">
            <v>-391.37736815796853</v>
          </cell>
          <cell r="I102">
            <v>-59793.890024536624</v>
          </cell>
        </row>
        <row r="103">
          <cell r="A103">
            <v>86</v>
          </cell>
          <cell r="C103">
            <v>-59793.890024536624</v>
          </cell>
          <cell r="D103">
            <v>695.9074326833744</v>
          </cell>
          <cell r="E103">
            <v>0</v>
          </cell>
          <cell r="F103">
            <v>695.9074326833744</v>
          </cell>
          <cell r="G103">
            <v>1094.5333661802852</v>
          </cell>
          <cell r="H103">
            <v>-398.62593349691082</v>
          </cell>
          <cell r="I103">
            <v>-60888.423390716911</v>
          </cell>
        </row>
        <row r="104">
          <cell r="A104">
            <v>87</v>
          </cell>
          <cell r="C104">
            <v>-60888.423390716911</v>
          </cell>
          <cell r="D104">
            <v>695.9074326833744</v>
          </cell>
          <cell r="E104">
            <v>0</v>
          </cell>
          <cell r="F104">
            <v>695.9074326833744</v>
          </cell>
          <cell r="G104">
            <v>1101.8302552881537</v>
          </cell>
          <cell r="H104">
            <v>-405.92282260477941</v>
          </cell>
          <cell r="I104">
            <v>-61990.253646005061</v>
          </cell>
        </row>
        <row r="105">
          <cell r="A105">
            <v>88</v>
          </cell>
          <cell r="C105">
            <v>-61990.253646005061</v>
          </cell>
          <cell r="D105">
            <v>695.9074326833744</v>
          </cell>
          <cell r="E105">
            <v>0</v>
          </cell>
          <cell r="F105">
            <v>695.9074326833744</v>
          </cell>
          <cell r="G105">
            <v>1109.1757903234081</v>
          </cell>
          <cell r="H105">
            <v>-413.2683576400338</v>
          </cell>
          <cell r="I105">
            <v>-63099.429436328472</v>
          </cell>
        </row>
        <row r="106">
          <cell r="A106">
            <v>89</v>
          </cell>
          <cell r="C106">
            <v>-63099.429436328472</v>
          </cell>
          <cell r="D106">
            <v>695.9074326833744</v>
          </cell>
          <cell r="E106">
            <v>0</v>
          </cell>
          <cell r="F106">
            <v>695.9074326833744</v>
          </cell>
          <cell r="G106">
            <v>1116.5702955922309</v>
          </cell>
          <cell r="H106">
            <v>-420.66286290885654</v>
          </cell>
          <cell r="I106">
            <v>-64215.999731920703</v>
          </cell>
        </row>
        <row r="107">
          <cell r="A107">
            <v>90</v>
          </cell>
          <cell r="C107">
            <v>-64215.999731920703</v>
          </cell>
          <cell r="D107">
            <v>695.9074326833744</v>
          </cell>
          <cell r="E107">
            <v>0</v>
          </cell>
          <cell r="F107">
            <v>695.9074326833744</v>
          </cell>
          <cell r="G107">
            <v>1124.0140975628458</v>
          </cell>
          <cell r="H107">
            <v>-428.10666487947134</v>
          </cell>
          <cell r="I107">
            <v>-65340.013829483549</v>
          </cell>
        </row>
        <row r="108">
          <cell r="A108">
            <v>91</v>
          </cell>
          <cell r="C108">
            <v>-65340.013829483549</v>
          </cell>
          <cell r="D108">
            <v>695.9074326833744</v>
          </cell>
          <cell r="E108">
            <v>0</v>
          </cell>
          <cell r="F108">
            <v>695.9074326833744</v>
          </cell>
          <cell r="G108">
            <v>1131.5075248799315</v>
          </cell>
          <cell r="H108">
            <v>-435.600092196557</v>
          </cell>
          <cell r="I108">
            <v>-66471.521354363475</v>
          </cell>
        </row>
        <row r="109">
          <cell r="A109">
            <v>92</v>
          </cell>
          <cell r="C109">
            <v>-66471.521354363475</v>
          </cell>
          <cell r="D109">
            <v>695.9074326833744</v>
          </cell>
          <cell r="E109">
            <v>0</v>
          </cell>
          <cell r="F109">
            <v>695.9074326833744</v>
          </cell>
          <cell r="G109">
            <v>1139.0509083791308</v>
          </cell>
          <cell r="H109">
            <v>-443.14347569575648</v>
          </cell>
          <cell r="I109">
            <v>-67610.5722627426</v>
          </cell>
        </row>
        <row r="110">
          <cell r="A110">
            <v>93</v>
          </cell>
          <cell r="C110">
            <v>-67610.5722627426</v>
          </cell>
          <cell r="D110">
            <v>695.9074326833744</v>
          </cell>
          <cell r="E110">
            <v>0</v>
          </cell>
          <cell r="F110">
            <v>695.9074326833744</v>
          </cell>
          <cell r="G110">
            <v>1146.6445811016583</v>
          </cell>
          <cell r="H110">
            <v>-450.73714841828399</v>
          </cell>
          <cell r="I110">
            <v>-68757.21684384426</v>
          </cell>
        </row>
        <row r="111">
          <cell r="A111">
            <v>94</v>
          </cell>
          <cell r="C111">
            <v>-68757.21684384426</v>
          </cell>
          <cell r="D111">
            <v>695.9074326833744</v>
          </cell>
          <cell r="E111">
            <v>0</v>
          </cell>
          <cell r="F111">
            <v>695.9074326833744</v>
          </cell>
          <cell r="G111">
            <v>1154.2888783090029</v>
          </cell>
          <cell r="H111">
            <v>-458.38144562562843</v>
          </cell>
          <cell r="I111">
            <v>-69911.505722153262</v>
          </cell>
        </row>
        <row r="112">
          <cell r="A112">
            <v>95</v>
          </cell>
          <cell r="C112">
            <v>-69911.505722153262</v>
          </cell>
          <cell r="D112">
            <v>695.9074326833744</v>
          </cell>
          <cell r="E112">
            <v>0</v>
          </cell>
          <cell r="F112">
            <v>695.9074326833744</v>
          </cell>
          <cell r="G112">
            <v>1161.9841374977295</v>
          </cell>
          <cell r="H112">
            <v>-466.07670481435508</v>
          </cell>
          <cell r="I112">
            <v>-71073.489859650988</v>
          </cell>
        </row>
        <row r="113">
          <cell r="A113">
            <v>96</v>
          </cell>
          <cell r="C113">
            <v>-71073.489859650988</v>
          </cell>
          <cell r="D113">
            <v>695.9074326833744</v>
          </cell>
          <cell r="E113">
            <v>0</v>
          </cell>
          <cell r="F113">
            <v>695.9074326833744</v>
          </cell>
          <cell r="G113">
            <v>1169.7306984143811</v>
          </cell>
          <cell r="H113">
            <v>-473.82326573100659</v>
          </cell>
          <cell r="I113">
            <v>-72243.220558065368</v>
          </cell>
        </row>
        <row r="114">
          <cell r="A114">
            <v>97</v>
          </cell>
          <cell r="C114">
            <v>-72243.220558065368</v>
          </cell>
          <cell r="D114">
            <v>695.9074326833744</v>
          </cell>
          <cell r="E114">
            <v>0</v>
          </cell>
          <cell r="F114">
            <v>695.9074326833744</v>
          </cell>
          <cell r="G114">
            <v>1177.5289030704769</v>
          </cell>
          <cell r="H114">
            <v>-481.62147038710242</v>
          </cell>
          <cell r="I114">
            <v>-73420.749461135842</v>
          </cell>
        </row>
        <row r="115">
          <cell r="A115">
            <v>98</v>
          </cell>
          <cell r="C115">
            <v>-73420.749461135842</v>
          </cell>
          <cell r="D115">
            <v>695.9074326833744</v>
          </cell>
          <cell r="E115">
            <v>0</v>
          </cell>
          <cell r="F115">
            <v>695.9074326833744</v>
          </cell>
          <cell r="G115">
            <v>1185.3790957576134</v>
          </cell>
          <cell r="H115">
            <v>-489.47166307423896</v>
          </cell>
          <cell r="I115">
            <v>-74606.128556893455</v>
          </cell>
        </row>
        <row r="116">
          <cell r="A116">
            <v>99</v>
          </cell>
          <cell r="C116">
            <v>-74606.128556893455</v>
          </cell>
          <cell r="D116">
            <v>695.9074326833744</v>
          </cell>
          <cell r="E116">
            <v>0</v>
          </cell>
          <cell r="F116">
            <v>695.9074326833744</v>
          </cell>
          <cell r="G116">
            <v>1193.281623062664</v>
          </cell>
          <cell r="H116">
            <v>-497.3741903792897</v>
          </cell>
          <cell r="I116">
            <v>-75799.410179956118</v>
          </cell>
        </row>
        <row r="117">
          <cell r="A117">
            <v>100</v>
          </cell>
          <cell r="C117">
            <v>-75799.410179956118</v>
          </cell>
          <cell r="D117">
            <v>695.9074326833744</v>
          </cell>
          <cell r="E117">
            <v>0</v>
          </cell>
          <cell r="F117">
            <v>695.9074326833744</v>
          </cell>
          <cell r="G117">
            <v>1201.236833883082</v>
          </cell>
          <cell r="H117">
            <v>-505.32940119970749</v>
          </cell>
          <cell r="I117">
            <v>-77000.647013839203</v>
          </cell>
        </row>
        <row r="118">
          <cell r="A118">
            <v>101</v>
          </cell>
          <cell r="C118">
            <v>-77000.647013839203</v>
          </cell>
          <cell r="D118">
            <v>695.9074326833744</v>
          </cell>
          <cell r="E118">
            <v>0</v>
          </cell>
          <cell r="F118">
            <v>695.9074326833744</v>
          </cell>
          <cell r="G118">
            <v>1209.2450794423025</v>
          </cell>
          <cell r="H118">
            <v>-513.33764675892803</v>
          </cell>
          <cell r="I118">
            <v>-78209.892093281509</v>
          </cell>
        </row>
        <row r="119">
          <cell r="A119">
            <v>102</v>
          </cell>
          <cell r="C119">
            <v>-78209.892093281509</v>
          </cell>
          <cell r="D119">
            <v>695.9074326833744</v>
          </cell>
          <cell r="E119">
            <v>0</v>
          </cell>
          <cell r="F119">
            <v>695.9074326833744</v>
          </cell>
          <cell r="G119">
            <v>1217.3067133052512</v>
          </cell>
          <cell r="H119">
            <v>-521.39928062187676</v>
          </cell>
          <cell r="I119">
            <v>-79427.198806586763</v>
          </cell>
        </row>
        <row r="120">
          <cell r="A120">
            <v>103</v>
          </cell>
          <cell r="C120">
            <v>-79427.198806586763</v>
          </cell>
          <cell r="D120">
            <v>695.9074326833744</v>
          </cell>
          <cell r="E120">
            <v>0</v>
          </cell>
          <cell r="F120">
            <v>695.9074326833744</v>
          </cell>
          <cell r="G120">
            <v>1225.4220913939528</v>
          </cell>
          <cell r="H120">
            <v>-529.51465871057837</v>
          </cell>
          <cell r="I120">
            <v>-80652.620897980712</v>
          </cell>
        </row>
        <row r="121">
          <cell r="A121">
            <v>104</v>
          </cell>
          <cell r="C121">
            <v>-80652.620897980712</v>
          </cell>
          <cell r="D121">
            <v>695.9074326833744</v>
          </cell>
          <cell r="E121">
            <v>0</v>
          </cell>
          <cell r="F121">
            <v>695.9074326833744</v>
          </cell>
          <cell r="G121">
            <v>1233.5915720032458</v>
          </cell>
          <cell r="H121">
            <v>-537.68413931987141</v>
          </cell>
          <cell r="I121">
            <v>-81886.212469983962</v>
          </cell>
        </row>
        <row r="122">
          <cell r="A122">
            <v>105</v>
          </cell>
          <cell r="C122">
            <v>-81886.212469983962</v>
          </cell>
          <cell r="D122">
            <v>695.9074326833744</v>
          </cell>
          <cell r="E122">
            <v>0</v>
          </cell>
          <cell r="F122">
            <v>695.9074326833744</v>
          </cell>
          <cell r="G122">
            <v>1241.815515816601</v>
          </cell>
          <cell r="H122">
            <v>-545.90808313322646</v>
          </cell>
          <cell r="I122">
            <v>-83128.027985800567</v>
          </cell>
        </row>
        <row r="123">
          <cell r="A123">
            <v>106</v>
          </cell>
          <cell r="C123">
            <v>-83128.027985800567</v>
          </cell>
          <cell r="D123">
            <v>695.9074326833744</v>
          </cell>
          <cell r="E123">
            <v>0</v>
          </cell>
          <cell r="F123">
            <v>695.9074326833744</v>
          </cell>
          <cell r="G123">
            <v>1250.0942859220449</v>
          </cell>
          <cell r="H123">
            <v>-554.18685323867044</v>
          </cell>
          <cell r="I123">
            <v>-84378.122271722619</v>
          </cell>
        </row>
        <row r="124">
          <cell r="A124">
            <v>107</v>
          </cell>
          <cell r="C124">
            <v>-84378.122271722619</v>
          </cell>
          <cell r="D124">
            <v>695.9074326833744</v>
          </cell>
          <cell r="E124">
            <v>0</v>
          </cell>
          <cell r="F124">
            <v>695.9074326833744</v>
          </cell>
          <cell r="G124">
            <v>1258.4282478281918</v>
          </cell>
          <cell r="H124">
            <v>-562.52081514481745</v>
          </cell>
          <cell r="I124">
            <v>-85636.550519550816</v>
          </cell>
        </row>
        <row r="125">
          <cell r="A125">
            <v>108</v>
          </cell>
          <cell r="C125">
            <v>-85636.550519550816</v>
          </cell>
          <cell r="D125">
            <v>695.9074326833744</v>
          </cell>
          <cell r="E125">
            <v>0</v>
          </cell>
          <cell r="F125">
            <v>695.9074326833744</v>
          </cell>
          <cell r="G125">
            <v>1266.8177694803799</v>
          </cell>
          <cell r="H125">
            <v>-570.91033679700547</v>
          </cell>
          <cell r="I125">
            <v>-86903.36828903119</v>
          </cell>
        </row>
        <row r="126">
          <cell r="A126">
            <v>109</v>
          </cell>
          <cell r="C126">
            <v>-86903.36828903119</v>
          </cell>
          <cell r="D126">
            <v>695.9074326833744</v>
          </cell>
          <cell r="E126">
            <v>0</v>
          </cell>
          <cell r="F126">
            <v>695.9074326833744</v>
          </cell>
          <cell r="G126">
            <v>1275.2632212769156</v>
          </cell>
          <cell r="H126">
            <v>-579.35578859354121</v>
          </cell>
          <cell r="I126">
            <v>-88178.6315103081</v>
          </cell>
        </row>
        <row r="127">
          <cell r="A127">
            <v>110</v>
          </cell>
          <cell r="C127">
            <v>-88178.6315103081</v>
          </cell>
          <cell r="D127">
            <v>695.9074326833744</v>
          </cell>
          <cell r="E127">
            <v>0</v>
          </cell>
          <cell r="F127">
            <v>695.9074326833744</v>
          </cell>
          <cell r="G127">
            <v>1283.7649760854283</v>
          </cell>
          <cell r="H127">
            <v>-587.85754340205403</v>
          </cell>
          <cell r="I127">
            <v>-89462.396486393525</v>
          </cell>
        </row>
        <row r="128">
          <cell r="A128">
            <v>111</v>
          </cell>
          <cell r="C128">
            <v>-89462.396486393525</v>
          </cell>
          <cell r="D128">
            <v>695.9074326833744</v>
          </cell>
          <cell r="E128">
            <v>0</v>
          </cell>
          <cell r="F128">
            <v>695.9074326833744</v>
          </cell>
          <cell r="G128">
            <v>1292.3234092593311</v>
          </cell>
          <cell r="H128">
            <v>-596.41597657595685</v>
          </cell>
          <cell r="I128">
            <v>-90754.719895652859</v>
          </cell>
        </row>
        <row r="129">
          <cell r="A129">
            <v>112</v>
          </cell>
          <cell r="C129">
            <v>-90754.719895652859</v>
          </cell>
          <cell r="D129">
            <v>695.9074326833744</v>
          </cell>
          <cell r="E129">
            <v>0</v>
          </cell>
          <cell r="F129">
            <v>695.9074326833744</v>
          </cell>
          <cell r="G129">
            <v>1300.9388986543936</v>
          </cell>
          <cell r="H129">
            <v>-605.03146597101909</v>
          </cell>
          <cell r="I129">
            <v>-92055.658794307252</v>
          </cell>
        </row>
        <row r="130">
          <cell r="A130">
            <v>113</v>
          </cell>
          <cell r="C130">
            <v>-92055.658794307252</v>
          </cell>
          <cell r="D130">
            <v>695.9074326833744</v>
          </cell>
          <cell r="E130">
            <v>0</v>
          </cell>
          <cell r="F130">
            <v>695.9074326833744</v>
          </cell>
          <cell r="G130">
            <v>1309.6118246454228</v>
          </cell>
          <cell r="H130">
            <v>-613.70439196204836</v>
          </cell>
          <cell r="I130">
            <v>-93365.27061895268</v>
          </cell>
        </row>
        <row r="131">
          <cell r="A131">
            <v>114</v>
          </cell>
          <cell r="C131">
            <v>-93365.27061895268</v>
          </cell>
          <cell r="D131">
            <v>695.9074326833744</v>
          </cell>
          <cell r="E131">
            <v>0</v>
          </cell>
          <cell r="F131">
            <v>695.9074326833744</v>
          </cell>
          <cell r="G131">
            <v>1318.342570143059</v>
          </cell>
          <cell r="H131">
            <v>-622.4351374596846</v>
          </cell>
          <cell r="I131">
            <v>-94683.613189095733</v>
          </cell>
        </row>
        <row r="132">
          <cell r="A132">
            <v>115</v>
          </cell>
          <cell r="C132">
            <v>-94683.613189095733</v>
          </cell>
          <cell r="D132">
            <v>695.9074326833744</v>
          </cell>
          <cell r="E132">
            <v>0</v>
          </cell>
          <cell r="F132">
            <v>695.9074326833744</v>
          </cell>
          <cell r="G132">
            <v>1327.1315206106792</v>
          </cell>
          <cell r="H132">
            <v>-631.22408792730494</v>
          </cell>
          <cell r="I132">
            <v>-96010.744709706414</v>
          </cell>
        </row>
        <row r="133">
          <cell r="A133">
            <v>116</v>
          </cell>
          <cell r="C133">
            <v>-96010.744709706414</v>
          </cell>
          <cell r="D133">
            <v>695.9074326833744</v>
          </cell>
          <cell r="E133">
            <v>0</v>
          </cell>
          <cell r="F133">
            <v>695.9074326833744</v>
          </cell>
          <cell r="G133">
            <v>1335.9790640814172</v>
          </cell>
          <cell r="H133">
            <v>-640.07163139804277</v>
          </cell>
          <cell r="I133">
            <v>-97346.723773787831</v>
          </cell>
        </row>
        <row r="134">
          <cell r="A134">
            <v>117</v>
          </cell>
          <cell r="C134">
            <v>-97346.723773787831</v>
          </cell>
          <cell r="D134">
            <v>695.9074326833744</v>
          </cell>
          <cell r="E134">
            <v>0</v>
          </cell>
          <cell r="F134">
            <v>695.9074326833744</v>
          </cell>
          <cell r="G134">
            <v>1344.8855911752933</v>
          </cell>
          <cell r="H134">
            <v>-648.97815849191886</v>
          </cell>
          <cell r="I134">
            <v>-98691.609364963122</v>
          </cell>
        </row>
        <row r="135">
          <cell r="A135">
            <v>118</v>
          </cell>
          <cell r="C135">
            <v>-98691.609364963122</v>
          </cell>
          <cell r="D135">
            <v>695.9074326833744</v>
          </cell>
          <cell r="E135">
            <v>0</v>
          </cell>
          <cell r="F135">
            <v>695.9074326833744</v>
          </cell>
          <cell r="G135">
            <v>1353.8514951164618</v>
          </cell>
          <cell r="H135">
            <v>-657.94406243308742</v>
          </cell>
          <cell r="I135">
            <v>-100045.46086007959</v>
          </cell>
        </row>
        <row r="136">
          <cell r="A136">
            <v>119</v>
          </cell>
          <cell r="C136">
            <v>-100045.46086007959</v>
          </cell>
          <cell r="D136">
            <v>695.9074326833744</v>
          </cell>
          <cell r="E136">
            <v>0</v>
          </cell>
          <cell r="F136">
            <v>695.9074326833744</v>
          </cell>
          <cell r="G136">
            <v>1362.8771717505717</v>
          </cell>
          <cell r="H136">
            <v>-666.96973906719734</v>
          </cell>
          <cell r="I136">
            <v>-101408.33803183016</v>
          </cell>
        </row>
        <row r="137">
          <cell r="A137">
            <v>120</v>
          </cell>
          <cell r="C137">
            <v>-101408.33803183016</v>
          </cell>
          <cell r="D137">
            <v>695.9074326833744</v>
          </cell>
          <cell r="E137">
            <v>0</v>
          </cell>
          <cell r="F137">
            <v>695.9074326833744</v>
          </cell>
          <cell r="G137">
            <v>1371.9630195622422</v>
          </cell>
          <cell r="H137">
            <v>-676.05558687886776</v>
          </cell>
          <cell r="I137">
            <v>-102780.30105139241</v>
          </cell>
        </row>
        <row r="138">
          <cell r="A138">
            <v>121</v>
          </cell>
          <cell r="C138">
            <v>-102780.30105139241</v>
          </cell>
          <cell r="D138">
            <v>695.9074326833744</v>
          </cell>
          <cell r="E138">
            <v>0</v>
          </cell>
          <cell r="F138">
            <v>695.9074326833744</v>
          </cell>
          <cell r="G138">
            <v>1381.1094396926571</v>
          </cell>
          <cell r="H138">
            <v>-685.20200700928274</v>
          </cell>
          <cell r="I138">
            <v>-104161.41049108507</v>
          </cell>
        </row>
        <row r="139">
          <cell r="A139">
            <v>122</v>
          </cell>
          <cell r="C139">
            <v>-104161.41049108507</v>
          </cell>
          <cell r="D139">
            <v>695.9074326833744</v>
          </cell>
          <cell r="E139">
            <v>0</v>
          </cell>
          <cell r="F139">
            <v>695.9074326833744</v>
          </cell>
          <cell r="G139">
            <v>1390.3168359572749</v>
          </cell>
          <cell r="H139">
            <v>-694.40940327390047</v>
          </cell>
          <cell r="I139">
            <v>-105551.72732704235</v>
          </cell>
        </row>
        <row r="140">
          <cell r="A140">
            <v>123</v>
          </cell>
          <cell r="C140">
            <v>-105551.72732704235</v>
          </cell>
          <cell r="D140">
            <v>695.9074326833744</v>
          </cell>
          <cell r="E140">
            <v>0</v>
          </cell>
          <cell r="F140">
            <v>695.9074326833744</v>
          </cell>
          <cell r="G140">
            <v>1399.5856148636567</v>
          </cell>
          <cell r="H140">
            <v>-703.67818218028231</v>
          </cell>
          <cell r="I140">
            <v>-106951.312941906</v>
          </cell>
        </row>
        <row r="141">
          <cell r="A141">
            <v>124</v>
          </cell>
          <cell r="C141">
            <v>-106951.312941906</v>
          </cell>
          <cell r="D141">
            <v>695.9074326833744</v>
          </cell>
          <cell r="E141">
            <v>0</v>
          </cell>
          <cell r="F141">
            <v>695.9074326833744</v>
          </cell>
          <cell r="G141">
            <v>1408.9161856294145</v>
          </cell>
          <cell r="H141">
            <v>-713.00875294604009</v>
          </cell>
          <cell r="I141">
            <v>-108360.22912753541</v>
          </cell>
        </row>
        <row r="142">
          <cell r="A142">
            <v>125</v>
          </cell>
          <cell r="C142">
            <v>-108360.22912753541</v>
          </cell>
          <cell r="D142">
            <v>695.9074326833744</v>
          </cell>
          <cell r="E142">
            <v>0</v>
          </cell>
          <cell r="F142">
            <v>695.9074326833744</v>
          </cell>
          <cell r="G142">
            <v>1418.3089602002769</v>
          </cell>
          <cell r="H142">
            <v>-722.40152751690266</v>
          </cell>
          <cell r="I142">
            <v>-109778.53808773568</v>
          </cell>
        </row>
        <row r="143">
          <cell r="A143">
            <v>126</v>
          </cell>
          <cell r="C143">
            <v>-109778.53808773568</v>
          </cell>
          <cell r="D143">
            <v>695.9074326833744</v>
          </cell>
          <cell r="E143">
            <v>0</v>
          </cell>
          <cell r="F143">
            <v>695.9074326833744</v>
          </cell>
          <cell r="G143">
            <v>1427.7643532682789</v>
          </cell>
          <cell r="H143">
            <v>-731.85692058490451</v>
          </cell>
          <cell r="I143">
            <v>-111206.30244100397</v>
          </cell>
        </row>
        <row r="144">
          <cell r="A144">
            <v>127</v>
          </cell>
          <cell r="C144">
            <v>-111206.30244100397</v>
          </cell>
          <cell r="D144">
            <v>695.9074326833744</v>
          </cell>
          <cell r="E144">
            <v>0</v>
          </cell>
          <cell r="F144">
            <v>695.9074326833744</v>
          </cell>
          <cell r="G144">
            <v>1437.2827822900674</v>
          </cell>
          <cell r="H144">
            <v>-741.37534960669302</v>
          </cell>
          <cell r="I144">
            <v>-112643.58522329404</v>
          </cell>
        </row>
        <row r="145">
          <cell r="A145">
            <v>128</v>
          </cell>
          <cell r="C145">
            <v>-112643.58522329404</v>
          </cell>
          <cell r="D145">
            <v>695.9074326833744</v>
          </cell>
          <cell r="E145">
            <v>0</v>
          </cell>
          <cell r="F145">
            <v>695.9074326833744</v>
          </cell>
          <cell r="G145">
            <v>1446.8646675053346</v>
          </cell>
          <cell r="H145">
            <v>-750.95723482196024</v>
          </cell>
          <cell r="I145">
            <v>-114090.44989079937</v>
          </cell>
        </row>
        <row r="146">
          <cell r="A146">
            <v>129</v>
          </cell>
          <cell r="C146">
            <v>-114090.44989079937</v>
          </cell>
          <cell r="D146">
            <v>695.9074326833744</v>
          </cell>
          <cell r="E146">
            <v>0</v>
          </cell>
          <cell r="F146">
            <v>695.9074326833744</v>
          </cell>
          <cell r="G146">
            <v>1456.5104319553702</v>
          </cell>
          <cell r="H146">
            <v>-760.60299927199583</v>
          </cell>
          <cell r="I146">
            <v>-115546.96032275473</v>
          </cell>
        </row>
        <row r="147">
          <cell r="A147">
            <v>130</v>
          </cell>
          <cell r="C147">
            <v>-115546.96032275473</v>
          </cell>
          <cell r="D147">
            <v>695.9074326833744</v>
          </cell>
          <cell r="E147">
            <v>0</v>
          </cell>
          <cell r="F147">
            <v>695.9074326833744</v>
          </cell>
          <cell r="G147">
            <v>1466.2205015017394</v>
          </cell>
          <cell r="H147">
            <v>-770.31306881836497</v>
          </cell>
          <cell r="I147">
            <v>-117013.18082425647</v>
          </cell>
        </row>
        <row r="148">
          <cell r="A148">
            <v>131</v>
          </cell>
          <cell r="C148">
            <v>-117013.18082425647</v>
          </cell>
          <cell r="D148">
            <v>695.9074326833744</v>
          </cell>
          <cell r="E148">
            <v>0</v>
          </cell>
          <cell r="F148">
            <v>695.9074326833744</v>
          </cell>
          <cell r="G148">
            <v>1475.9953048450843</v>
          </cell>
          <cell r="H148">
            <v>-780.08787216170992</v>
          </cell>
          <cell r="I148">
            <v>-118489.17612910156</v>
          </cell>
        </row>
        <row r="149">
          <cell r="A149">
            <v>132</v>
          </cell>
          <cell r="C149">
            <v>-118489.17612910156</v>
          </cell>
          <cell r="D149">
            <v>695.9074326833744</v>
          </cell>
          <cell r="E149">
            <v>0</v>
          </cell>
          <cell r="F149">
            <v>695.9074326833744</v>
          </cell>
          <cell r="G149">
            <v>1485.8352735440515</v>
          </cell>
          <cell r="H149">
            <v>-789.92784086067707</v>
          </cell>
          <cell r="I149">
            <v>-119975.01140264561</v>
          </cell>
        </row>
        <row r="150">
          <cell r="A150">
            <v>133</v>
          </cell>
          <cell r="C150">
            <v>-119975.01140264561</v>
          </cell>
          <cell r="D150">
            <v>695.9074326833744</v>
          </cell>
          <cell r="E150">
            <v>0</v>
          </cell>
          <cell r="F150">
            <v>695.9074326833744</v>
          </cell>
          <cell r="G150">
            <v>1495.7408420343452</v>
          </cell>
          <cell r="H150">
            <v>-799.83340935097078</v>
          </cell>
          <cell r="I150">
            <v>-121470.75224467996</v>
          </cell>
        </row>
        <row r="151">
          <cell r="A151">
            <v>134</v>
          </cell>
          <cell r="C151">
            <v>-121470.75224467996</v>
          </cell>
          <cell r="D151">
            <v>695.9074326833744</v>
          </cell>
          <cell r="E151">
            <v>0</v>
          </cell>
          <cell r="F151">
            <v>695.9074326833744</v>
          </cell>
          <cell r="G151">
            <v>1505.7124476479075</v>
          </cell>
          <cell r="H151">
            <v>-809.80501496453314</v>
          </cell>
          <cell r="I151">
            <v>-122976.46469232786</v>
          </cell>
        </row>
        <row r="152">
          <cell r="A152">
            <v>135</v>
          </cell>
          <cell r="C152">
            <v>-122976.46469232786</v>
          </cell>
          <cell r="D152">
            <v>695.9074326833744</v>
          </cell>
          <cell r="E152">
            <v>0</v>
          </cell>
          <cell r="F152">
            <v>695.9074326833744</v>
          </cell>
          <cell r="G152">
            <v>1515.7505306322269</v>
          </cell>
          <cell r="H152">
            <v>-819.84309794885246</v>
          </cell>
          <cell r="I152">
            <v>-124492.21522296009</v>
          </cell>
        </row>
        <row r="153">
          <cell r="A153">
            <v>136</v>
          </cell>
          <cell r="C153">
            <v>-124492.21522296009</v>
          </cell>
          <cell r="D153">
            <v>695.9074326833744</v>
          </cell>
          <cell r="E153">
            <v>0</v>
          </cell>
          <cell r="F153">
            <v>695.9074326833744</v>
          </cell>
          <cell r="G153">
            <v>1525.855534169775</v>
          </cell>
          <cell r="H153">
            <v>-829.94810148640056</v>
          </cell>
          <cell r="I153">
            <v>-126018.07075712987</v>
          </cell>
        </row>
        <row r="154">
          <cell r="A154">
            <v>137</v>
          </cell>
          <cell r="C154">
            <v>-126018.07075712987</v>
          </cell>
          <cell r="D154">
            <v>695.9074326833744</v>
          </cell>
          <cell r="E154">
            <v>0</v>
          </cell>
          <cell r="F154">
            <v>695.9074326833744</v>
          </cell>
          <cell r="G154">
            <v>1536.0279043975734</v>
          </cell>
          <cell r="H154">
            <v>-840.12047171419908</v>
          </cell>
          <cell r="I154">
            <v>-127554.09866152745</v>
          </cell>
        </row>
        <row r="155">
          <cell r="A155">
            <v>138</v>
          </cell>
          <cell r="C155">
            <v>-127554.09866152745</v>
          </cell>
          <cell r="D155">
            <v>695.9074326833744</v>
          </cell>
          <cell r="E155">
            <v>0</v>
          </cell>
          <cell r="F155">
            <v>695.9074326833744</v>
          </cell>
          <cell r="G155">
            <v>1546.2680904268907</v>
          </cell>
          <cell r="H155">
            <v>-850.3606577435163</v>
          </cell>
          <cell r="I155">
            <v>-129100.36675195434</v>
          </cell>
        </row>
        <row r="156">
          <cell r="A156">
            <v>139</v>
          </cell>
          <cell r="C156">
            <v>-129100.36675195434</v>
          </cell>
          <cell r="D156">
            <v>695.9074326833744</v>
          </cell>
          <cell r="E156">
            <v>0</v>
          </cell>
          <cell r="F156">
            <v>695.9074326833744</v>
          </cell>
          <cell r="G156">
            <v>1556.5765443630698</v>
          </cell>
          <cell r="H156">
            <v>-860.66911167969556</v>
          </cell>
          <cell r="I156">
            <v>-130656.9432963174</v>
          </cell>
        </row>
        <row r="157">
          <cell r="A157">
            <v>140</v>
          </cell>
          <cell r="C157">
            <v>-130656.9432963174</v>
          </cell>
          <cell r="D157">
            <v>695.9074326833744</v>
          </cell>
          <cell r="E157">
            <v>0</v>
          </cell>
          <cell r="F157">
            <v>695.9074326833744</v>
          </cell>
          <cell r="G157">
            <v>1566.9537213254903</v>
          </cell>
          <cell r="H157">
            <v>-871.046288642116</v>
          </cell>
          <cell r="I157">
            <v>-132223.89701764288</v>
          </cell>
        </row>
        <row r="158">
          <cell r="A158">
            <v>141</v>
          </cell>
          <cell r="C158">
            <v>-132223.89701764288</v>
          </cell>
          <cell r="D158">
            <v>695.9074326833744</v>
          </cell>
          <cell r="E158">
            <v>0</v>
          </cell>
          <cell r="F158">
            <v>695.9074326833744</v>
          </cell>
          <cell r="G158">
            <v>1577.4000794676604</v>
          </cell>
          <cell r="H158">
            <v>-881.49264678428597</v>
          </cell>
          <cell r="I158">
            <v>-133801.29709711054</v>
          </cell>
        </row>
        <row r="159">
          <cell r="A159">
            <v>142</v>
          </cell>
          <cell r="C159">
            <v>-133801.29709711054</v>
          </cell>
          <cell r="D159">
            <v>695.9074326833744</v>
          </cell>
          <cell r="E159">
            <v>0</v>
          </cell>
          <cell r="F159">
            <v>695.9074326833744</v>
          </cell>
          <cell r="G159">
            <v>1587.9160799974447</v>
          </cell>
          <cell r="H159">
            <v>-892.00864731407034</v>
          </cell>
          <cell r="I159">
            <v>-135389.21317710797</v>
          </cell>
        </row>
        <row r="160">
          <cell r="A160">
            <v>143</v>
          </cell>
          <cell r="C160">
            <v>-135389.21317710797</v>
          </cell>
          <cell r="D160">
            <v>695.9074326833744</v>
          </cell>
          <cell r="E160">
            <v>0</v>
          </cell>
          <cell r="F160">
            <v>695.9074326833744</v>
          </cell>
          <cell r="G160">
            <v>1598.5021871974275</v>
          </cell>
          <cell r="H160">
            <v>-902.59475451405308</v>
          </cell>
          <cell r="I160">
            <v>-136987.71536430539</v>
          </cell>
        </row>
        <row r="161">
          <cell r="A161">
            <v>144</v>
          </cell>
          <cell r="C161">
            <v>-136987.71536430539</v>
          </cell>
          <cell r="D161">
            <v>695.9074326833744</v>
          </cell>
          <cell r="E161">
            <v>0</v>
          </cell>
          <cell r="F161">
            <v>695.9074326833744</v>
          </cell>
          <cell r="G161">
            <v>1609.1588684454102</v>
          </cell>
          <cell r="H161">
            <v>-913.25143576203584</v>
          </cell>
          <cell r="I161">
            <v>-138596.87423275079</v>
          </cell>
        </row>
        <row r="162">
          <cell r="A162">
            <v>145</v>
          </cell>
          <cell r="C162">
            <v>-138596.87423275079</v>
          </cell>
          <cell r="D162">
            <v>695.9074326833744</v>
          </cell>
          <cell r="E162">
            <v>0</v>
          </cell>
          <cell r="F162">
            <v>695.9074326833744</v>
          </cell>
          <cell r="G162">
            <v>1619.8865942350462</v>
          </cell>
          <cell r="H162">
            <v>-923.97916155167195</v>
          </cell>
          <cell r="I162">
            <v>-140216.76082698585</v>
          </cell>
        </row>
        <row r="163">
          <cell r="A163">
            <v>146</v>
          </cell>
          <cell r="C163">
            <v>-140216.76082698585</v>
          </cell>
          <cell r="D163">
            <v>695.9074326833744</v>
          </cell>
          <cell r="E163">
            <v>0</v>
          </cell>
          <cell r="F163">
            <v>695.9074326833744</v>
          </cell>
          <cell r="G163">
            <v>1630.6858381966133</v>
          </cell>
          <cell r="H163">
            <v>-934.77840551323891</v>
          </cell>
          <cell r="I163">
            <v>-141847.44666518245</v>
          </cell>
        </row>
        <row r="164">
          <cell r="A164">
            <v>147</v>
          </cell>
          <cell r="C164">
            <v>-141847.44666518245</v>
          </cell>
          <cell r="D164">
            <v>695.9074326833744</v>
          </cell>
          <cell r="E164">
            <v>0</v>
          </cell>
          <cell r="F164">
            <v>695.9074326833744</v>
          </cell>
          <cell r="G164">
            <v>1641.5570771179241</v>
          </cell>
          <cell r="H164">
            <v>-945.64964443454971</v>
          </cell>
          <cell r="I164">
            <v>-143489.00374230038</v>
          </cell>
        </row>
        <row r="165">
          <cell r="A165">
            <v>148</v>
          </cell>
          <cell r="C165">
            <v>-143489.00374230038</v>
          </cell>
          <cell r="D165">
            <v>695.9074326833744</v>
          </cell>
          <cell r="E165">
            <v>0</v>
          </cell>
          <cell r="F165">
            <v>695.9074326833744</v>
          </cell>
          <cell r="G165">
            <v>1652.5007909653768</v>
          </cell>
          <cell r="H165">
            <v>-956.59335828200255</v>
          </cell>
          <cell r="I165">
            <v>-145141.50453326575</v>
          </cell>
        </row>
        <row r="166">
          <cell r="A166">
            <v>149</v>
          </cell>
          <cell r="C166">
            <v>-145141.50453326575</v>
          </cell>
          <cell r="D166">
            <v>695.9074326833744</v>
          </cell>
          <cell r="E166">
            <v>0</v>
          </cell>
          <cell r="F166">
            <v>695.9074326833744</v>
          </cell>
          <cell r="G166">
            <v>1663.517462905146</v>
          </cell>
          <cell r="H166">
            <v>-967.61003022177158</v>
          </cell>
          <cell r="I166">
            <v>-146805.02199617089</v>
          </cell>
        </row>
        <row r="167">
          <cell r="A167">
            <v>150</v>
          </cell>
          <cell r="C167">
            <v>-146805.02199617089</v>
          </cell>
          <cell r="D167">
            <v>695.9074326833744</v>
          </cell>
          <cell r="E167">
            <v>0</v>
          </cell>
          <cell r="F167">
            <v>695.9074326833744</v>
          </cell>
          <cell r="G167">
            <v>1674.6075793245136</v>
          </cell>
          <cell r="H167">
            <v>-978.70014664113933</v>
          </cell>
          <cell r="I167">
            <v>-148479.6295754954</v>
          </cell>
        </row>
        <row r="168">
          <cell r="A168">
            <v>151</v>
          </cell>
          <cell r="C168">
            <v>-148479.6295754954</v>
          </cell>
          <cell r="D168">
            <v>695.9074326833744</v>
          </cell>
          <cell r="E168">
            <v>0</v>
          </cell>
          <cell r="F168">
            <v>695.9074326833744</v>
          </cell>
          <cell r="G168">
            <v>1685.7716298533437</v>
          </cell>
          <cell r="H168">
            <v>-989.86419716996943</v>
          </cell>
          <cell r="I168">
            <v>-150165.40120534875</v>
          </cell>
        </row>
        <row r="169">
          <cell r="A169">
            <v>152</v>
          </cell>
          <cell r="C169">
            <v>-150165.40120534875</v>
          </cell>
          <cell r="D169">
            <v>695.9074326833744</v>
          </cell>
          <cell r="E169">
            <v>0</v>
          </cell>
          <cell r="F169">
            <v>695.9074326833744</v>
          </cell>
          <cell r="G169">
            <v>1697.0101073856995</v>
          </cell>
          <cell r="H169">
            <v>-1001.1026747023251</v>
          </cell>
          <cell r="I169">
            <v>-151862.41131273445</v>
          </cell>
        </row>
        <row r="170">
          <cell r="A170">
            <v>153</v>
          </cell>
          <cell r="C170">
            <v>-151862.41131273445</v>
          </cell>
          <cell r="D170">
            <v>695.9074326833744</v>
          </cell>
          <cell r="E170">
            <v>0</v>
          </cell>
          <cell r="F170">
            <v>695.9074326833744</v>
          </cell>
          <cell r="G170">
            <v>1708.3235081016041</v>
          </cell>
          <cell r="H170">
            <v>-1012.4160754182298</v>
          </cell>
          <cell r="I170">
            <v>-153570.73482083605</v>
          </cell>
        </row>
        <row r="171">
          <cell r="A171">
            <v>154</v>
          </cell>
          <cell r="C171">
            <v>-153570.73482083605</v>
          </cell>
          <cell r="D171">
            <v>695.9074326833744</v>
          </cell>
          <cell r="E171">
            <v>0</v>
          </cell>
          <cell r="F171">
            <v>695.9074326833744</v>
          </cell>
          <cell r="G171">
            <v>1719.7123314889482</v>
          </cell>
          <cell r="H171">
            <v>-1023.8048988055738</v>
          </cell>
          <cell r="I171">
            <v>-155290.44715232501</v>
          </cell>
        </row>
        <row r="172">
          <cell r="A172">
            <v>155</v>
          </cell>
          <cell r="C172">
            <v>-155290.44715232501</v>
          </cell>
          <cell r="D172">
            <v>695.9074326833744</v>
          </cell>
          <cell r="E172">
            <v>0</v>
          </cell>
          <cell r="F172">
            <v>695.9074326833744</v>
          </cell>
          <cell r="G172">
            <v>1731.1770803655413</v>
          </cell>
          <cell r="H172">
            <v>-1035.2696476821668</v>
          </cell>
          <cell r="I172">
            <v>-157021.62423269055</v>
          </cell>
        </row>
        <row r="173">
          <cell r="A173">
            <v>156</v>
          </cell>
          <cell r="C173">
            <v>-157021.62423269055</v>
          </cell>
          <cell r="D173">
            <v>695.9074326833744</v>
          </cell>
          <cell r="E173">
            <v>0</v>
          </cell>
          <cell r="F173">
            <v>695.9074326833744</v>
          </cell>
          <cell r="G173">
            <v>1742.7182609013116</v>
          </cell>
          <cell r="H173">
            <v>-1046.8108282179371</v>
          </cell>
          <cell r="I173">
            <v>-158764.34249359186</v>
          </cell>
        </row>
        <row r="174">
          <cell r="A174">
            <v>157</v>
          </cell>
          <cell r="C174">
            <v>-158764.34249359186</v>
          </cell>
          <cell r="D174">
            <v>695.9074326833744</v>
          </cell>
          <cell r="E174">
            <v>0</v>
          </cell>
          <cell r="F174">
            <v>695.9074326833744</v>
          </cell>
          <cell r="G174">
            <v>1754.3363826406535</v>
          </cell>
          <cell r="H174">
            <v>-1058.428949957279</v>
          </cell>
          <cell r="I174">
            <v>-160518.6788762325</v>
          </cell>
        </row>
        <row r="175">
          <cell r="A175">
            <v>158</v>
          </cell>
          <cell r="C175">
            <v>-160518.6788762325</v>
          </cell>
          <cell r="D175">
            <v>695.9074326833744</v>
          </cell>
          <cell r="E175">
            <v>0</v>
          </cell>
          <cell r="F175">
            <v>695.9074326833744</v>
          </cell>
          <cell r="G175">
            <v>1766.0319585249244</v>
          </cell>
          <cell r="H175">
            <v>-1070.1245258415499</v>
          </cell>
          <cell r="I175">
            <v>-162284.71083475742</v>
          </cell>
        </row>
        <row r="176">
          <cell r="A176">
            <v>159</v>
          </cell>
          <cell r="C176">
            <v>-162284.71083475742</v>
          </cell>
          <cell r="D176">
            <v>695.9074326833744</v>
          </cell>
          <cell r="E176">
            <v>0</v>
          </cell>
          <cell r="F176">
            <v>695.9074326833744</v>
          </cell>
          <cell r="G176">
            <v>1777.8055049150908</v>
          </cell>
          <cell r="H176">
            <v>-1081.8980722317162</v>
          </cell>
          <cell r="I176">
            <v>-164062.51633967253</v>
          </cell>
        </row>
        <row r="177">
          <cell r="A177">
            <v>160</v>
          </cell>
          <cell r="C177">
            <v>-164062.51633967253</v>
          </cell>
          <cell r="D177">
            <v>695.9074326833744</v>
          </cell>
          <cell r="E177">
            <v>0</v>
          </cell>
          <cell r="F177">
            <v>695.9074326833744</v>
          </cell>
          <cell r="G177">
            <v>1789.6575416145247</v>
          </cell>
          <cell r="H177">
            <v>-1093.7501089311502</v>
          </cell>
          <cell r="I177">
            <v>-165852.17388128705</v>
          </cell>
        </row>
        <row r="178">
          <cell r="A178">
            <v>161</v>
          </cell>
          <cell r="C178">
            <v>-165852.17388128705</v>
          </cell>
          <cell r="D178">
            <v>695.9074326833744</v>
          </cell>
          <cell r="E178">
            <v>0</v>
          </cell>
          <cell r="F178">
            <v>695.9074326833744</v>
          </cell>
          <cell r="G178">
            <v>1801.5885918919548</v>
          </cell>
          <cell r="H178">
            <v>-1105.6811592085803</v>
          </cell>
          <cell r="I178">
            <v>-167653.762473179</v>
          </cell>
        </row>
        <row r="179">
          <cell r="A179">
            <v>162</v>
          </cell>
          <cell r="C179">
            <v>-167653.762473179</v>
          </cell>
          <cell r="D179">
            <v>695.9074326833744</v>
          </cell>
          <cell r="E179">
            <v>0</v>
          </cell>
          <cell r="F179">
            <v>695.9074326833744</v>
          </cell>
          <cell r="G179">
            <v>1813.5991825045676</v>
          </cell>
          <cell r="H179">
            <v>-1117.6917498211933</v>
          </cell>
          <cell r="I179">
            <v>-169467.36165568358</v>
          </cell>
        </row>
        <row r="180">
          <cell r="A180">
            <v>163</v>
          </cell>
          <cell r="C180">
            <v>-169467.36165568358</v>
          </cell>
          <cell r="D180">
            <v>695.9074326833744</v>
          </cell>
          <cell r="E180">
            <v>0</v>
          </cell>
          <cell r="F180">
            <v>695.9074326833744</v>
          </cell>
          <cell r="G180">
            <v>1825.6898437212649</v>
          </cell>
          <cell r="H180">
            <v>-1129.7824110378906</v>
          </cell>
          <cell r="I180">
            <v>-171293.05149940483</v>
          </cell>
        </row>
        <row r="181">
          <cell r="A181">
            <v>164</v>
          </cell>
          <cell r="C181">
            <v>-171293.05149940483</v>
          </cell>
          <cell r="D181">
            <v>695.9074326833744</v>
          </cell>
          <cell r="E181">
            <v>0</v>
          </cell>
          <cell r="F181">
            <v>695.9074326833744</v>
          </cell>
          <cell r="G181">
            <v>1837.8611093460731</v>
          </cell>
          <cell r="H181">
            <v>-1141.9536766626989</v>
          </cell>
          <cell r="I181">
            <v>-173130.91260875089</v>
          </cell>
        </row>
        <row r="182">
          <cell r="A182">
            <v>165</v>
          </cell>
          <cell r="C182">
            <v>-173130.91260875089</v>
          </cell>
          <cell r="D182">
            <v>695.9074326833744</v>
          </cell>
          <cell r="E182">
            <v>0</v>
          </cell>
          <cell r="F182">
            <v>695.9074326833744</v>
          </cell>
          <cell r="G182">
            <v>1850.1135167417137</v>
          </cell>
          <cell r="H182">
            <v>-1154.2060840583392</v>
          </cell>
          <cell r="I182">
            <v>-174981.02612549262</v>
          </cell>
        </row>
        <row r="183">
          <cell r="A183">
            <v>166</v>
          </cell>
          <cell r="C183">
            <v>-174981.02612549262</v>
          </cell>
          <cell r="D183">
            <v>695.9074326833744</v>
          </cell>
          <cell r="E183">
            <v>0</v>
          </cell>
          <cell r="F183">
            <v>695.9074326833744</v>
          </cell>
          <cell r="G183">
            <v>1862.4476068533254</v>
          </cell>
          <cell r="H183">
            <v>-1166.5401741699509</v>
          </cell>
          <cell r="I183">
            <v>-176843.47373234594</v>
          </cell>
        </row>
        <row r="184">
          <cell r="A184">
            <v>167</v>
          </cell>
          <cell r="C184">
            <v>-176843.47373234594</v>
          </cell>
          <cell r="D184">
            <v>695.9074326833744</v>
          </cell>
          <cell r="E184">
            <v>0</v>
          </cell>
          <cell r="F184">
            <v>695.9074326833744</v>
          </cell>
          <cell r="G184">
            <v>1874.8639242323475</v>
          </cell>
          <cell r="H184">
            <v>-1178.956491548973</v>
          </cell>
          <cell r="I184">
            <v>-178718.33765657828</v>
          </cell>
        </row>
        <row r="185">
          <cell r="A185">
            <v>168</v>
          </cell>
          <cell r="C185">
            <v>-178718.33765657828</v>
          </cell>
          <cell r="D185">
            <v>695.9074326833744</v>
          </cell>
          <cell r="E185">
            <v>0</v>
          </cell>
          <cell r="F185">
            <v>695.9074326833744</v>
          </cell>
          <cell r="G185">
            <v>1887.3630170605629</v>
          </cell>
          <cell r="H185">
            <v>-1191.4555843771886</v>
          </cell>
          <cell r="I185">
            <v>-180605.70067363884</v>
          </cell>
        </row>
        <row r="186">
          <cell r="A186">
            <v>169</v>
          </cell>
          <cell r="C186">
            <v>-180605.70067363884</v>
          </cell>
          <cell r="D186">
            <v>695.9074326833744</v>
          </cell>
          <cell r="E186">
            <v>0</v>
          </cell>
          <cell r="F186">
            <v>695.9074326833744</v>
          </cell>
          <cell r="G186">
            <v>1899.9454371743</v>
          </cell>
          <cell r="H186">
            <v>-1204.0380044909257</v>
          </cell>
          <cell r="I186">
            <v>-182505.64611081313</v>
          </cell>
        </row>
        <row r="187">
          <cell r="A187">
            <v>170</v>
          </cell>
          <cell r="C187">
            <v>-182505.64611081313</v>
          </cell>
          <cell r="D187">
            <v>695.9074326833744</v>
          </cell>
          <cell r="E187">
            <v>0</v>
          </cell>
          <cell r="F187">
            <v>695.9074326833744</v>
          </cell>
          <cell r="G187">
            <v>1912.6117400887952</v>
          </cell>
          <cell r="H187">
            <v>-1216.7043074054209</v>
          </cell>
          <cell r="I187">
            <v>-184418.25785090192</v>
          </cell>
        </row>
        <row r="188">
          <cell r="A188">
            <v>171</v>
          </cell>
          <cell r="C188">
            <v>-184418.25785090192</v>
          </cell>
          <cell r="D188">
            <v>695.9074326833744</v>
          </cell>
          <cell r="E188">
            <v>0</v>
          </cell>
          <cell r="F188">
            <v>695.9074326833744</v>
          </cell>
          <cell r="G188">
            <v>1925.3624850227206</v>
          </cell>
          <cell r="H188">
            <v>-1229.4550523393461</v>
          </cell>
          <cell r="I188">
            <v>-186343.62033592464</v>
          </cell>
        </row>
        <row r="189">
          <cell r="A189">
            <v>172</v>
          </cell>
          <cell r="C189">
            <v>-186343.62033592464</v>
          </cell>
          <cell r="D189">
            <v>695.9074326833744</v>
          </cell>
          <cell r="E189">
            <v>0</v>
          </cell>
          <cell r="F189">
            <v>695.9074326833744</v>
          </cell>
          <cell r="G189">
            <v>1938.198234922872</v>
          </cell>
          <cell r="H189">
            <v>-1242.2908022394977</v>
          </cell>
          <cell r="I189">
            <v>-188281.81857084751</v>
          </cell>
        </row>
        <row r="190">
          <cell r="A190">
            <v>173</v>
          </cell>
          <cell r="C190">
            <v>-188281.81857084751</v>
          </cell>
          <cell r="D190">
            <v>695.9074326833744</v>
          </cell>
          <cell r="E190">
            <v>0</v>
          </cell>
          <cell r="F190">
            <v>695.9074326833744</v>
          </cell>
          <cell r="G190">
            <v>1951.1195564890245</v>
          </cell>
          <cell r="H190">
            <v>-1255.21212380565</v>
          </cell>
          <cell r="I190">
            <v>-190232.93812733653</v>
          </cell>
        </row>
        <row r="191">
          <cell r="A191">
            <v>174</v>
          </cell>
          <cell r="C191">
            <v>-190232.93812733653</v>
          </cell>
          <cell r="D191">
            <v>695.9074326833744</v>
          </cell>
          <cell r="E191">
            <v>0</v>
          </cell>
          <cell r="F191">
            <v>695.9074326833744</v>
          </cell>
          <cell r="G191">
            <v>1964.1270201989514</v>
          </cell>
          <cell r="H191">
            <v>-1268.2195875155769</v>
          </cell>
          <cell r="I191">
            <v>-192197.06514753547</v>
          </cell>
        </row>
        <row r="192">
          <cell r="A192">
            <v>175</v>
          </cell>
          <cell r="C192">
            <v>-192197.06514753547</v>
          </cell>
          <cell r="D192">
            <v>695.9074326833744</v>
          </cell>
          <cell r="E192">
            <v>0</v>
          </cell>
          <cell r="F192">
            <v>695.9074326833744</v>
          </cell>
          <cell r="G192">
            <v>1977.2212003336108</v>
          </cell>
          <cell r="H192">
            <v>-1281.3137676502365</v>
          </cell>
          <cell r="I192">
            <v>-194174.28634786909</v>
          </cell>
        </row>
        <row r="193">
          <cell r="A193">
            <v>176</v>
          </cell>
          <cell r="C193">
            <v>-194174.28634786909</v>
          </cell>
          <cell r="D193">
            <v>695.9074326833744</v>
          </cell>
          <cell r="E193">
            <v>0</v>
          </cell>
          <cell r="F193">
            <v>695.9074326833744</v>
          </cell>
          <cell r="G193">
            <v>1990.4026750025018</v>
          </cell>
          <cell r="H193">
            <v>-1294.4952423191273</v>
          </cell>
          <cell r="I193">
            <v>-196164.68902287158</v>
          </cell>
        </row>
        <row r="194">
          <cell r="A194">
            <v>177</v>
          </cell>
          <cell r="C194">
            <v>-196164.68902287158</v>
          </cell>
          <cell r="D194">
            <v>695.9074326833744</v>
          </cell>
          <cell r="E194">
            <v>0</v>
          </cell>
          <cell r="F194">
            <v>695.9074326833744</v>
          </cell>
          <cell r="G194">
            <v>2003.6720261691848</v>
          </cell>
          <cell r="H194">
            <v>-1307.7645934858106</v>
          </cell>
          <cell r="I194">
            <v>-198168.36104904077</v>
          </cell>
        </row>
        <row r="195">
          <cell r="A195">
            <v>178</v>
          </cell>
          <cell r="C195">
            <v>-198168.36104904077</v>
          </cell>
          <cell r="D195">
            <v>695.9074326833744</v>
          </cell>
          <cell r="E195">
            <v>0</v>
          </cell>
          <cell r="F195">
            <v>695.9074326833744</v>
          </cell>
          <cell r="G195">
            <v>2017.0298396769795</v>
          </cell>
          <cell r="H195">
            <v>-1321.1224069936052</v>
          </cell>
          <cell r="I195">
            <v>-200185.39088871775</v>
          </cell>
        </row>
        <row r="196">
          <cell r="A196">
            <v>179</v>
          </cell>
          <cell r="C196">
            <v>-200185.39088871775</v>
          </cell>
          <cell r="D196">
            <v>695.9074326833744</v>
          </cell>
          <cell r="E196">
            <v>0</v>
          </cell>
          <cell r="F196">
            <v>695.9074326833744</v>
          </cell>
          <cell r="G196">
            <v>2030.4767052748261</v>
          </cell>
          <cell r="H196">
            <v>-1334.5692725914516</v>
          </cell>
          <cell r="I196">
            <v>-202215.86759399259</v>
          </cell>
        </row>
        <row r="197">
          <cell r="A197">
            <v>180</v>
          </cell>
          <cell r="C197">
            <v>-202215.86759399259</v>
          </cell>
          <cell r="D197">
            <v>695.9074326833744</v>
          </cell>
          <cell r="E197">
            <v>0</v>
          </cell>
          <cell r="F197">
            <v>695.9074326833744</v>
          </cell>
          <cell r="G197">
            <v>2044.013216643325</v>
          </cell>
          <cell r="H197">
            <v>-1348.1057839599505</v>
          </cell>
          <cell r="I197">
            <v>-204259.88081063592</v>
          </cell>
        </row>
        <row r="198">
          <cell r="A198">
            <v>181</v>
          </cell>
          <cell r="C198">
            <v>-204259.88081063592</v>
          </cell>
          <cell r="D198">
            <v>695.9074326833744</v>
          </cell>
          <cell r="E198">
            <v>0</v>
          </cell>
          <cell r="F198">
            <v>695.9074326833744</v>
          </cell>
          <cell r="G198">
            <v>2057.6399714209474</v>
          </cell>
          <cell r="H198">
            <v>-1361.7325387375729</v>
          </cell>
          <cell r="I198">
            <v>-206317.52078205688</v>
          </cell>
        </row>
        <row r="199">
          <cell r="A199">
            <v>182</v>
          </cell>
          <cell r="C199">
            <v>-206317.52078205688</v>
          </cell>
          <cell r="D199">
            <v>695.9074326833744</v>
          </cell>
          <cell r="E199">
            <v>0</v>
          </cell>
          <cell r="F199">
            <v>695.9074326833744</v>
          </cell>
          <cell r="G199">
            <v>2071.35757123042</v>
          </cell>
          <cell r="H199">
            <v>-1375.4501385470458</v>
          </cell>
          <cell r="I199">
            <v>-208388.87835328729</v>
          </cell>
        </row>
        <row r="200">
          <cell r="A200">
            <v>183</v>
          </cell>
          <cell r="C200">
            <v>-208388.87835328729</v>
          </cell>
          <cell r="D200">
            <v>695.9074326833744</v>
          </cell>
          <cell r="E200">
            <v>0</v>
          </cell>
          <cell r="F200">
            <v>695.9074326833744</v>
          </cell>
          <cell r="G200">
            <v>2085.1666217052898</v>
          </cell>
          <cell r="H200">
            <v>-1389.2591890219153</v>
          </cell>
          <cell r="I200">
            <v>-210474.04497499258</v>
          </cell>
        </row>
        <row r="201">
          <cell r="A201">
            <v>184</v>
          </cell>
          <cell r="C201">
            <v>-210474.04497499258</v>
          </cell>
          <cell r="D201">
            <v>695.9074326833744</v>
          </cell>
          <cell r="E201">
            <v>0</v>
          </cell>
          <cell r="F201">
            <v>695.9074326833744</v>
          </cell>
          <cell r="G201">
            <v>2099.067732516658</v>
          </cell>
          <cell r="H201">
            <v>-1403.1602998332837</v>
          </cell>
          <cell r="I201">
            <v>-212573.11270750922</v>
          </cell>
        </row>
        <row r="202">
          <cell r="A202">
            <v>185</v>
          </cell>
          <cell r="C202">
            <v>-212573.11270750922</v>
          </cell>
          <cell r="D202">
            <v>695.9074326833744</v>
          </cell>
          <cell r="E202">
            <v>0</v>
          </cell>
          <cell r="F202">
            <v>695.9074326833744</v>
          </cell>
          <cell r="G202">
            <v>2113.0615174001027</v>
          </cell>
          <cell r="H202">
            <v>-1417.1540847167282</v>
          </cell>
          <cell r="I202">
            <v>-214686.17422490934</v>
          </cell>
        </row>
        <row r="203">
          <cell r="A203">
            <v>186</v>
          </cell>
          <cell r="C203">
            <v>-214686.17422490934</v>
          </cell>
          <cell r="D203">
            <v>695.9074326833744</v>
          </cell>
          <cell r="E203">
            <v>0</v>
          </cell>
          <cell r="F203">
            <v>695.9074326833744</v>
          </cell>
          <cell r="G203">
            <v>2127.14859418277</v>
          </cell>
          <cell r="H203">
            <v>-1431.2411614993955</v>
          </cell>
          <cell r="I203">
            <v>-216813.32281909211</v>
          </cell>
        </row>
        <row r="204">
          <cell r="A204">
            <v>187</v>
          </cell>
          <cell r="C204">
            <v>-216813.32281909211</v>
          </cell>
          <cell r="D204">
            <v>695.9074326833744</v>
          </cell>
          <cell r="E204">
            <v>0</v>
          </cell>
          <cell r="F204">
            <v>695.9074326833744</v>
          </cell>
          <cell r="G204">
            <v>2141.3295848106554</v>
          </cell>
          <cell r="H204">
            <v>-1445.4221521272809</v>
          </cell>
          <cell r="I204">
            <v>-218954.65240390276</v>
          </cell>
        </row>
        <row r="205">
          <cell r="A205">
            <v>188</v>
          </cell>
          <cell r="C205">
            <v>-218954.65240390276</v>
          </cell>
          <cell r="D205">
            <v>695.9074326833744</v>
          </cell>
          <cell r="E205">
            <v>0</v>
          </cell>
          <cell r="F205">
            <v>695.9074326833744</v>
          </cell>
          <cell r="G205">
            <v>2155.6051153760595</v>
          </cell>
          <cell r="H205">
            <v>-1459.697682692685</v>
          </cell>
          <cell r="I205">
            <v>-221110.25751927882</v>
          </cell>
        </row>
        <row r="206">
          <cell r="A206">
            <v>189</v>
          </cell>
          <cell r="C206">
            <v>-221110.25751927882</v>
          </cell>
          <cell r="D206">
            <v>695.9074326833744</v>
          </cell>
          <cell r="E206">
            <v>0</v>
          </cell>
          <cell r="F206">
            <v>695.9074326833744</v>
          </cell>
          <cell r="G206">
            <v>2169.9758161452332</v>
          </cell>
          <cell r="H206">
            <v>-1474.0683834618587</v>
          </cell>
          <cell r="I206">
            <v>-223280.23333542404</v>
          </cell>
        </row>
        <row r="207">
          <cell r="A207">
            <v>190</v>
          </cell>
          <cell r="C207">
            <v>-223280.23333542404</v>
          </cell>
          <cell r="D207">
            <v>695.9074326833744</v>
          </cell>
          <cell r="E207">
            <v>0</v>
          </cell>
          <cell r="F207">
            <v>695.9074326833744</v>
          </cell>
          <cell r="G207">
            <v>2184.4423215862016</v>
          </cell>
          <cell r="H207">
            <v>-1488.5348889028271</v>
          </cell>
          <cell r="I207">
            <v>-225464.67565701023</v>
          </cell>
        </row>
        <row r="208">
          <cell r="A208">
            <v>191</v>
          </cell>
          <cell r="C208">
            <v>-225464.67565701023</v>
          </cell>
          <cell r="D208">
            <v>695.9074326833744</v>
          </cell>
          <cell r="E208">
            <v>0</v>
          </cell>
          <cell r="F208">
            <v>695.9074326833744</v>
          </cell>
          <cell r="G208">
            <v>2199.0052703967758</v>
          </cell>
          <cell r="H208">
            <v>-1503.0978377134015</v>
          </cell>
          <cell r="I208">
            <v>-227663.680927407</v>
          </cell>
        </row>
        <row r="209">
          <cell r="A209">
            <v>192</v>
          </cell>
          <cell r="C209">
            <v>-227663.680927407</v>
          </cell>
          <cell r="D209">
            <v>695.9074326833744</v>
          </cell>
          <cell r="E209">
            <v>0</v>
          </cell>
          <cell r="F209">
            <v>695.9074326833744</v>
          </cell>
          <cell r="G209">
            <v>2213.6653055327542</v>
          </cell>
          <cell r="H209">
            <v>-1517.75787284938</v>
          </cell>
          <cell r="I209">
            <v>-229877.34623293974</v>
          </cell>
        </row>
        <row r="210">
          <cell r="A210">
            <v>193</v>
          </cell>
          <cell r="C210">
            <v>-229877.34623293974</v>
          </cell>
          <cell r="D210">
            <v>695.9074326833744</v>
          </cell>
          <cell r="E210">
            <v>0</v>
          </cell>
          <cell r="F210">
            <v>695.9074326833744</v>
          </cell>
          <cell r="G210">
            <v>2228.4230742363061</v>
          </cell>
          <cell r="H210">
            <v>-1532.5156415529318</v>
          </cell>
          <cell r="I210">
            <v>-232105.76930717606</v>
          </cell>
        </row>
        <row r="211">
          <cell r="A211">
            <v>194</v>
          </cell>
          <cell r="C211">
            <v>-232105.76930717606</v>
          </cell>
          <cell r="D211">
            <v>695.9074326833744</v>
          </cell>
          <cell r="E211">
            <v>0</v>
          </cell>
          <cell r="F211">
            <v>695.9074326833744</v>
          </cell>
          <cell r="G211">
            <v>2243.2792280645481</v>
          </cell>
          <cell r="H211">
            <v>-1547.3717953811738</v>
          </cell>
          <cell r="I211">
            <v>-234349.04853524061</v>
          </cell>
        </row>
        <row r="212">
          <cell r="A212">
            <v>195</v>
          </cell>
          <cell r="C212">
            <v>-234349.04853524061</v>
          </cell>
          <cell r="D212">
            <v>695.9074326833744</v>
          </cell>
          <cell r="E212">
            <v>0</v>
          </cell>
          <cell r="F212">
            <v>695.9074326833744</v>
          </cell>
          <cell r="G212">
            <v>2258.2344229183118</v>
          </cell>
          <cell r="H212">
            <v>-1562.3269902349375</v>
          </cell>
          <cell r="I212">
            <v>-236607.28295815893</v>
          </cell>
        </row>
        <row r="213">
          <cell r="A213">
            <v>196</v>
          </cell>
          <cell r="C213">
            <v>-236607.28295815893</v>
          </cell>
          <cell r="D213">
            <v>695.9074326833744</v>
          </cell>
          <cell r="E213">
            <v>0</v>
          </cell>
          <cell r="F213">
            <v>695.9074326833744</v>
          </cell>
          <cell r="G213">
            <v>2273.2893190711006</v>
          </cell>
          <cell r="H213">
            <v>-1577.3818863877261</v>
          </cell>
          <cell r="I213">
            <v>-238880.57227723004</v>
          </cell>
        </row>
        <row r="214">
          <cell r="A214">
            <v>197</v>
          </cell>
          <cell r="C214">
            <v>-238880.57227723004</v>
          </cell>
          <cell r="D214">
            <v>695.9074326833744</v>
          </cell>
          <cell r="E214">
            <v>0</v>
          </cell>
          <cell r="F214">
            <v>695.9074326833744</v>
          </cell>
          <cell r="G214">
            <v>2288.4445811982414</v>
          </cell>
          <cell r="H214">
            <v>-1592.5371485148669</v>
          </cell>
          <cell r="I214">
            <v>-241169.01685842828</v>
          </cell>
        </row>
        <row r="215">
          <cell r="A215">
            <v>198</v>
          </cell>
          <cell r="C215">
            <v>-241169.01685842828</v>
          </cell>
          <cell r="D215">
            <v>695.9074326833744</v>
          </cell>
          <cell r="E215">
            <v>0</v>
          </cell>
          <cell r="F215">
            <v>695.9074326833744</v>
          </cell>
          <cell r="G215">
            <v>2303.7008784062295</v>
          </cell>
          <cell r="H215">
            <v>-1607.793445722855</v>
          </cell>
          <cell r="I215">
            <v>-243472.71773683451</v>
          </cell>
        </row>
        <row r="216">
          <cell r="A216">
            <v>199</v>
          </cell>
          <cell r="C216">
            <v>-243472.71773683451</v>
          </cell>
          <cell r="D216">
            <v>695.9074326833744</v>
          </cell>
          <cell r="E216">
            <v>0</v>
          </cell>
          <cell r="F216">
            <v>695.9074326833744</v>
          </cell>
          <cell r="G216">
            <v>2319.058884262271</v>
          </cell>
          <cell r="H216">
            <v>-1623.1514515788967</v>
          </cell>
          <cell r="I216">
            <v>-245791.7766210968</v>
          </cell>
        </row>
        <row r="217">
          <cell r="A217">
            <v>200</v>
          </cell>
          <cell r="C217">
            <v>-245791.7766210968</v>
          </cell>
          <cell r="D217">
            <v>695.9074326833744</v>
          </cell>
          <cell r="E217">
            <v>0</v>
          </cell>
          <cell r="F217">
            <v>695.9074326833744</v>
          </cell>
          <cell r="G217">
            <v>2334.5192768240199</v>
          </cell>
          <cell r="H217">
            <v>-1638.6118441406454</v>
          </cell>
          <cell r="I217">
            <v>-248126.29589792082</v>
          </cell>
        </row>
        <row r="218">
          <cell r="A218">
            <v>201</v>
          </cell>
          <cell r="C218">
            <v>-248126.29589792082</v>
          </cell>
          <cell r="D218">
            <v>695.9074326833744</v>
          </cell>
          <cell r="E218">
            <v>0</v>
          </cell>
          <cell r="F218">
            <v>695.9074326833744</v>
          </cell>
          <cell r="G218">
            <v>2350.0827386695132</v>
          </cell>
          <cell r="H218">
            <v>-1654.1753059861387</v>
          </cell>
          <cell r="I218">
            <v>-250476.37863659032</v>
          </cell>
        </row>
        <row r="219">
          <cell r="A219">
            <v>202</v>
          </cell>
          <cell r="C219">
            <v>-250476.37863659032</v>
          </cell>
          <cell r="D219">
            <v>695.9074326833744</v>
          </cell>
          <cell r="E219">
            <v>0</v>
          </cell>
          <cell r="F219">
            <v>695.9074326833744</v>
          </cell>
          <cell r="G219">
            <v>2365.74995692731</v>
          </cell>
          <cell r="H219">
            <v>-1669.8425242439355</v>
          </cell>
          <cell r="I219">
            <v>-252842.12859351764</v>
          </cell>
        </row>
        <row r="220">
          <cell r="A220">
            <v>203</v>
          </cell>
          <cell r="C220">
            <v>-252842.12859351764</v>
          </cell>
          <cell r="D220">
            <v>695.9074326833744</v>
          </cell>
          <cell r="E220">
            <v>0</v>
          </cell>
          <cell r="F220">
            <v>695.9074326833744</v>
          </cell>
          <cell r="G220">
            <v>2381.5216233068254</v>
          </cell>
          <cell r="H220">
            <v>-1685.6141906234509</v>
          </cell>
          <cell r="I220">
            <v>-255223.65021682446</v>
          </cell>
        </row>
        <row r="221">
          <cell r="A221">
            <v>204</v>
          </cell>
          <cell r="C221">
            <v>-255223.65021682446</v>
          </cell>
          <cell r="D221">
            <v>695.9074326833744</v>
          </cell>
          <cell r="E221">
            <v>0</v>
          </cell>
          <cell r="F221">
            <v>695.9074326833744</v>
          </cell>
          <cell r="G221">
            <v>2397.398434128871</v>
          </cell>
          <cell r="H221">
            <v>-1701.4910014454965</v>
          </cell>
          <cell r="I221">
            <v>-257621.04865095334</v>
          </cell>
        </row>
        <row r="222">
          <cell r="A222">
            <v>205</v>
          </cell>
          <cell r="C222">
            <v>-257621.04865095334</v>
          </cell>
          <cell r="D222">
            <v>695.9074326833744</v>
          </cell>
          <cell r="E222">
            <v>0</v>
          </cell>
          <cell r="F222">
            <v>695.9074326833744</v>
          </cell>
          <cell r="G222">
            <v>2413.3810903563967</v>
          </cell>
          <cell r="H222">
            <v>-1717.4736576730222</v>
          </cell>
          <cell r="I222">
            <v>-260034.42974130972</v>
          </cell>
        </row>
        <row r="223">
          <cell r="A223">
            <v>206</v>
          </cell>
          <cell r="C223">
            <v>-260034.42974130972</v>
          </cell>
          <cell r="D223">
            <v>695.9074326833744</v>
          </cell>
          <cell r="E223">
            <v>0</v>
          </cell>
          <cell r="F223">
            <v>695.9074326833744</v>
          </cell>
          <cell r="G223">
            <v>2429.4702976254393</v>
          </cell>
          <cell r="H223">
            <v>-1733.5628649420648</v>
          </cell>
          <cell r="I223">
            <v>-262463.90003893519</v>
          </cell>
        </row>
        <row r="224">
          <cell r="A224">
            <v>207</v>
          </cell>
          <cell r="C224">
            <v>-262463.90003893519</v>
          </cell>
          <cell r="D224">
            <v>695.9074326833744</v>
          </cell>
          <cell r="E224">
            <v>0</v>
          </cell>
          <cell r="F224">
            <v>695.9074326833744</v>
          </cell>
          <cell r="G224">
            <v>2445.6667662762757</v>
          </cell>
          <cell r="H224">
            <v>-1749.7593335929014</v>
          </cell>
          <cell r="I224">
            <v>-264909.56680521148</v>
          </cell>
        </row>
        <row r="225">
          <cell r="A225">
            <v>208</v>
          </cell>
          <cell r="C225">
            <v>-264909.56680521148</v>
          </cell>
          <cell r="D225">
            <v>695.9074326833744</v>
          </cell>
          <cell r="E225">
            <v>0</v>
          </cell>
          <cell r="F225">
            <v>695.9074326833744</v>
          </cell>
          <cell r="G225">
            <v>2461.9712113847845</v>
          </cell>
          <cell r="H225">
            <v>-1766.06377870141</v>
          </cell>
          <cell r="I225">
            <v>-267371.53801659629</v>
          </cell>
        </row>
        <row r="226">
          <cell r="A226">
            <v>209</v>
          </cell>
          <cell r="C226">
            <v>-267371.53801659629</v>
          </cell>
          <cell r="D226">
            <v>695.9074326833744</v>
          </cell>
          <cell r="E226">
            <v>0</v>
          </cell>
          <cell r="F226">
            <v>695.9074326833744</v>
          </cell>
          <cell r="G226">
            <v>2478.3843527940162</v>
          </cell>
          <cell r="H226">
            <v>-1782.4769201106419</v>
          </cell>
          <cell r="I226">
            <v>-269849.92236939032</v>
          </cell>
        </row>
        <row r="227">
          <cell r="A227">
            <v>210</v>
          </cell>
          <cell r="C227">
            <v>-269849.92236939032</v>
          </cell>
          <cell r="D227">
            <v>695.9074326833744</v>
          </cell>
          <cell r="E227">
            <v>0</v>
          </cell>
          <cell r="F227">
            <v>695.9074326833744</v>
          </cell>
          <cell r="G227">
            <v>2494.9069151459767</v>
          </cell>
          <cell r="H227">
            <v>-1798.9994824626021</v>
          </cell>
          <cell r="I227">
            <v>-272344.8292845363</v>
          </cell>
        </row>
        <row r="228">
          <cell r="A228">
            <v>211</v>
          </cell>
          <cell r="C228">
            <v>-272344.8292845363</v>
          </cell>
          <cell r="D228">
            <v>695.9074326833744</v>
          </cell>
          <cell r="E228">
            <v>0</v>
          </cell>
          <cell r="F228">
            <v>695.9074326833744</v>
          </cell>
          <cell r="G228">
            <v>2511.5396279136166</v>
          </cell>
          <cell r="H228">
            <v>-1815.6321952302421</v>
          </cell>
          <cell r="I228">
            <v>-274856.36891244992</v>
          </cell>
        </row>
        <row r="229">
          <cell r="A229">
            <v>212</v>
          </cell>
          <cell r="C229">
            <v>-274856.36891244992</v>
          </cell>
          <cell r="D229">
            <v>695.9074326833744</v>
          </cell>
          <cell r="E229">
            <v>0</v>
          </cell>
          <cell r="F229">
            <v>695.9074326833744</v>
          </cell>
          <cell r="G229">
            <v>2528.2832254330406</v>
          </cell>
          <cell r="H229">
            <v>-1832.3757927496663</v>
          </cell>
          <cell r="I229">
            <v>-277384.65213788295</v>
          </cell>
        </row>
        <row r="230">
          <cell r="A230">
            <v>213</v>
          </cell>
          <cell r="C230">
            <v>-277384.65213788295</v>
          </cell>
          <cell r="D230">
            <v>695.9074326833744</v>
          </cell>
          <cell r="E230">
            <v>0</v>
          </cell>
          <cell r="F230">
            <v>695.9074326833744</v>
          </cell>
          <cell r="G230">
            <v>2545.1384469359273</v>
          </cell>
          <cell r="H230">
            <v>-1849.231014252553</v>
          </cell>
          <cell r="I230">
            <v>-279929.79058481887</v>
          </cell>
        </row>
        <row r="231">
          <cell r="A231">
            <v>214</v>
          </cell>
          <cell r="C231">
            <v>-279929.79058481887</v>
          </cell>
          <cell r="D231">
            <v>695.9074326833744</v>
          </cell>
          <cell r="E231">
            <v>0</v>
          </cell>
          <cell r="F231">
            <v>695.9074326833744</v>
          </cell>
          <cell r="G231">
            <v>2562.1060365821668</v>
          </cell>
          <cell r="H231">
            <v>-1866.1986038987925</v>
          </cell>
          <cell r="I231">
            <v>-282491.89662140101</v>
          </cell>
        </row>
        <row r="232">
          <cell r="A232">
            <v>215</v>
          </cell>
          <cell r="C232">
            <v>-282491.89662140101</v>
          </cell>
          <cell r="D232">
            <v>695.9074326833744</v>
          </cell>
          <cell r="E232">
            <v>0</v>
          </cell>
          <cell r="F232">
            <v>695.9074326833744</v>
          </cell>
          <cell r="G232">
            <v>2579.1867434927144</v>
          </cell>
          <cell r="H232">
            <v>-1883.2793108093401</v>
          </cell>
          <cell r="I232">
            <v>-285071.08336489374</v>
          </cell>
        </row>
        <row r="233">
          <cell r="A233">
            <v>216</v>
          </cell>
          <cell r="C233">
            <v>-285071.08336489374</v>
          </cell>
          <cell r="D233">
            <v>695.9074326833744</v>
          </cell>
          <cell r="E233">
            <v>0</v>
          </cell>
          <cell r="F233">
            <v>695.9074326833744</v>
          </cell>
          <cell r="G233">
            <v>2596.381321782666</v>
          </cell>
          <cell r="H233">
            <v>-1900.4738890992915</v>
          </cell>
          <cell r="I233">
            <v>-287667.46468667639</v>
          </cell>
        </row>
        <row r="234">
          <cell r="A234">
            <v>217</v>
          </cell>
          <cell r="C234">
            <v>-287667.46468667639</v>
          </cell>
          <cell r="D234">
            <v>695.9074326833744</v>
          </cell>
          <cell r="E234">
            <v>0</v>
          </cell>
          <cell r="F234">
            <v>695.9074326833744</v>
          </cell>
          <cell r="G234">
            <v>2613.6905305945502</v>
          </cell>
          <cell r="H234">
            <v>-1917.7830979111759</v>
          </cell>
          <cell r="I234">
            <v>-290281.15521727095</v>
          </cell>
        </row>
        <row r="235">
          <cell r="A235">
            <v>218</v>
          </cell>
          <cell r="C235">
            <v>-290281.15521727095</v>
          </cell>
          <cell r="D235">
            <v>695.9074326833744</v>
          </cell>
          <cell r="E235">
            <v>0</v>
          </cell>
          <cell r="F235">
            <v>695.9074326833744</v>
          </cell>
          <cell r="G235">
            <v>2631.1151341318473</v>
          </cell>
          <cell r="H235">
            <v>-1935.207701448473</v>
          </cell>
          <cell r="I235">
            <v>-292912.27035140281</v>
          </cell>
        </row>
        <row r="236">
          <cell r="A236">
            <v>219</v>
          </cell>
          <cell r="C236">
            <v>-292912.27035140281</v>
          </cell>
          <cell r="D236">
            <v>695.9074326833744</v>
          </cell>
          <cell r="E236">
            <v>0</v>
          </cell>
          <cell r="F236">
            <v>695.9074326833744</v>
          </cell>
          <cell r="G236">
            <v>2648.6559016927267</v>
          </cell>
          <cell r="H236">
            <v>-1952.7484690093522</v>
          </cell>
          <cell r="I236">
            <v>-295560.92625309556</v>
          </cell>
        </row>
        <row r="237">
          <cell r="A237">
            <v>220</v>
          </cell>
          <cell r="C237">
            <v>-295560.92625309556</v>
          </cell>
          <cell r="D237">
            <v>695.9074326833744</v>
          </cell>
          <cell r="E237">
            <v>0</v>
          </cell>
          <cell r="F237">
            <v>695.9074326833744</v>
          </cell>
          <cell r="G237">
            <v>2666.3136077040117</v>
          </cell>
          <cell r="H237">
            <v>-1970.4061750206372</v>
          </cell>
          <cell r="I237">
            <v>-298227.23986079957</v>
          </cell>
        </row>
        <row r="238">
          <cell r="A238">
            <v>221</v>
          </cell>
          <cell r="C238">
            <v>-298227.23986079957</v>
          </cell>
          <cell r="D238">
            <v>695.9074326833744</v>
          </cell>
          <cell r="E238">
            <v>0</v>
          </cell>
          <cell r="F238">
            <v>695.9074326833744</v>
          </cell>
          <cell r="G238">
            <v>2684.0890317553717</v>
          </cell>
          <cell r="H238">
            <v>-1988.1815990719972</v>
          </cell>
          <cell r="I238">
            <v>-300911.32889255497</v>
          </cell>
        </row>
        <row r="239">
          <cell r="A239">
            <v>222</v>
          </cell>
          <cell r="C239">
            <v>-300911.32889255497</v>
          </cell>
          <cell r="D239">
            <v>695.9074326833744</v>
          </cell>
          <cell r="E239">
            <v>0</v>
          </cell>
          <cell r="F239">
            <v>695.9074326833744</v>
          </cell>
          <cell r="G239">
            <v>2701.982958633741</v>
          </cell>
          <cell r="H239">
            <v>-2006.0755259503665</v>
          </cell>
          <cell r="I239">
            <v>-303613.31185118872</v>
          </cell>
        </row>
        <row r="240">
          <cell r="A240">
            <v>223</v>
          </cell>
          <cell r="C240">
            <v>-303613.31185118872</v>
          </cell>
          <cell r="D240">
            <v>695.9074326833744</v>
          </cell>
          <cell r="E240">
            <v>0</v>
          </cell>
          <cell r="F240">
            <v>695.9074326833744</v>
          </cell>
          <cell r="G240">
            <v>2719.9961783579656</v>
          </cell>
          <cell r="H240">
            <v>-2024.0887456745913</v>
          </cell>
          <cell r="I240">
            <v>-306333.30802954669</v>
          </cell>
        </row>
        <row r="241">
          <cell r="A241">
            <v>224</v>
          </cell>
          <cell r="C241">
            <v>-306333.30802954669</v>
          </cell>
          <cell r="D241">
            <v>695.9074326833744</v>
          </cell>
          <cell r="E241">
            <v>0</v>
          </cell>
          <cell r="F241">
            <v>695.9074326833744</v>
          </cell>
          <cell r="G241">
            <v>2738.1294862136856</v>
          </cell>
          <cell r="H241">
            <v>-2042.2220535303113</v>
          </cell>
          <cell r="I241">
            <v>-309071.43751576036</v>
          </cell>
        </row>
        <row r="242">
          <cell r="A242">
            <v>225</v>
          </cell>
          <cell r="C242">
            <v>-309071.43751576036</v>
          </cell>
          <cell r="D242">
            <v>695.9074326833744</v>
          </cell>
          <cell r="E242">
            <v>0</v>
          </cell>
          <cell r="F242">
            <v>695.9074326833744</v>
          </cell>
          <cell r="G242">
            <v>2756.3836827884434</v>
          </cell>
          <cell r="H242">
            <v>-2060.4762501050691</v>
          </cell>
          <cell r="I242">
            <v>-311827.82119854883</v>
          </cell>
        </row>
        <row r="243">
          <cell r="A243">
            <v>226</v>
          </cell>
          <cell r="C243">
            <v>-311827.82119854883</v>
          </cell>
          <cell r="D243">
            <v>695.9074326833744</v>
          </cell>
          <cell r="E243">
            <v>0</v>
          </cell>
          <cell r="F243">
            <v>695.9074326833744</v>
          </cell>
          <cell r="G243">
            <v>2774.7595740070333</v>
          </cell>
          <cell r="H243">
            <v>-2078.852141323659</v>
          </cell>
          <cell r="I243">
            <v>-314602.58077255584</v>
          </cell>
        </row>
        <row r="244">
          <cell r="A244">
            <v>227</v>
          </cell>
          <cell r="C244">
            <v>-314602.58077255584</v>
          </cell>
          <cell r="D244">
            <v>695.9074326833744</v>
          </cell>
          <cell r="E244">
            <v>0</v>
          </cell>
          <cell r="F244">
            <v>695.9074326833744</v>
          </cell>
          <cell r="G244">
            <v>2793.2579711670801</v>
          </cell>
          <cell r="H244">
            <v>-2097.3505384837058</v>
          </cell>
          <cell r="I244">
            <v>-317395.83874372294</v>
          </cell>
        </row>
        <row r="245">
          <cell r="A245">
            <v>228</v>
          </cell>
          <cell r="C245">
            <v>-317395.83874372294</v>
          </cell>
          <cell r="D245">
            <v>695.9074326833744</v>
          </cell>
          <cell r="E245">
            <v>0</v>
          </cell>
          <cell r="F245">
            <v>695.9074326833744</v>
          </cell>
          <cell r="G245">
            <v>2811.8796909748603</v>
          </cell>
          <cell r="H245">
            <v>-2115.972258291486</v>
          </cell>
          <cell r="I245">
            <v>-320207.71843469777</v>
          </cell>
        </row>
        <row r="246">
          <cell r="A246">
            <v>229</v>
          </cell>
          <cell r="C246">
            <v>-320207.71843469777</v>
          </cell>
          <cell r="D246">
            <v>695.9074326833744</v>
          </cell>
          <cell r="E246">
            <v>0</v>
          </cell>
          <cell r="F246">
            <v>695.9074326833744</v>
          </cell>
          <cell r="G246">
            <v>2830.6255555813595</v>
          </cell>
          <cell r="H246">
            <v>-2134.7181228979853</v>
          </cell>
          <cell r="I246">
            <v>-323038.34399027913</v>
          </cell>
        </row>
        <row r="247">
          <cell r="A247">
            <v>230</v>
          </cell>
          <cell r="C247">
            <v>-323038.34399027913</v>
          </cell>
          <cell r="D247">
            <v>695.9074326833744</v>
          </cell>
          <cell r="E247">
            <v>0</v>
          </cell>
          <cell r="F247">
            <v>695.9074326833744</v>
          </cell>
          <cell r="G247">
            <v>2849.4963926185687</v>
          </cell>
          <cell r="H247">
            <v>-2153.5889599351945</v>
          </cell>
          <cell r="I247">
            <v>-325887.8403828977</v>
          </cell>
        </row>
        <row r="248">
          <cell r="A248">
            <v>231</v>
          </cell>
          <cell r="C248">
            <v>-325887.8403828977</v>
          </cell>
          <cell r="D248">
            <v>695.9074326833744</v>
          </cell>
          <cell r="E248">
            <v>0</v>
          </cell>
          <cell r="F248">
            <v>695.9074326833744</v>
          </cell>
          <cell r="G248">
            <v>2868.4930352360257</v>
          </cell>
          <cell r="H248">
            <v>-2172.5856025526514</v>
          </cell>
          <cell r="I248">
            <v>-328756.33341813373</v>
          </cell>
        </row>
        <row r="249">
          <cell r="A249">
            <v>232</v>
          </cell>
          <cell r="C249">
            <v>-328756.33341813373</v>
          </cell>
          <cell r="D249">
            <v>695.9074326833744</v>
          </cell>
          <cell r="E249">
            <v>0</v>
          </cell>
          <cell r="F249">
            <v>695.9074326833744</v>
          </cell>
          <cell r="G249">
            <v>2887.6163221375991</v>
          </cell>
          <cell r="H249">
            <v>-2191.7088894542248</v>
          </cell>
          <cell r="I249">
            <v>-331643.94974027132</v>
          </cell>
        </row>
        <row r="250">
          <cell r="A250">
            <v>233</v>
          </cell>
          <cell r="C250">
            <v>-331643.94974027132</v>
          </cell>
          <cell r="D250">
            <v>695.9074326833744</v>
          </cell>
          <cell r="E250">
            <v>0</v>
          </cell>
          <cell r="F250">
            <v>695.9074326833744</v>
          </cell>
          <cell r="G250">
            <v>2906.8670976185163</v>
          </cell>
          <cell r="H250">
            <v>-2210.959664935142</v>
          </cell>
          <cell r="I250">
            <v>-334550.81683788984</v>
          </cell>
        </row>
        <row r="251">
          <cell r="A251">
            <v>234</v>
          </cell>
          <cell r="C251">
            <v>-334550.81683788984</v>
          </cell>
          <cell r="D251">
            <v>695.9074326833744</v>
          </cell>
          <cell r="E251">
            <v>0</v>
          </cell>
          <cell r="F251">
            <v>695.9074326833744</v>
          </cell>
          <cell r="G251">
            <v>2926.24621160264</v>
          </cell>
          <cell r="H251">
            <v>-2230.3387789192657</v>
          </cell>
          <cell r="I251">
            <v>-337477.06304949248</v>
          </cell>
        </row>
        <row r="252">
          <cell r="A252">
            <v>235</v>
          </cell>
          <cell r="C252">
            <v>-337477.06304949248</v>
          </cell>
          <cell r="D252">
            <v>695.9074326833744</v>
          </cell>
          <cell r="E252">
            <v>0</v>
          </cell>
          <cell r="F252">
            <v>695.9074326833744</v>
          </cell>
          <cell r="G252">
            <v>2945.7545196799906</v>
          </cell>
          <cell r="H252">
            <v>-2249.8470869966163</v>
          </cell>
          <cell r="I252">
            <v>-340422.81756917248</v>
          </cell>
        </row>
        <row r="253">
          <cell r="A253">
            <v>236</v>
          </cell>
          <cell r="C253">
            <v>-340422.81756917248</v>
          </cell>
          <cell r="D253">
            <v>695.9074326833744</v>
          </cell>
          <cell r="E253">
            <v>0</v>
          </cell>
          <cell r="F253">
            <v>695.9074326833744</v>
          </cell>
          <cell r="G253">
            <v>2965.3928831445241</v>
          </cell>
          <cell r="H253">
            <v>-2269.4854504611499</v>
          </cell>
          <cell r="I253">
            <v>-343388.21045231703</v>
          </cell>
        </row>
        <row r="254">
          <cell r="A254">
            <v>237</v>
          </cell>
          <cell r="C254">
            <v>-343388.21045231703</v>
          </cell>
          <cell r="D254">
            <v>695.9074326833744</v>
          </cell>
          <cell r="E254">
            <v>0</v>
          </cell>
          <cell r="F254">
            <v>695.9074326833744</v>
          </cell>
          <cell r="G254">
            <v>2985.1621690321545</v>
          </cell>
          <cell r="H254">
            <v>-2289.2547363487802</v>
          </cell>
          <cell r="I254">
            <v>-346373.37262134918</v>
          </cell>
        </row>
        <row r="255">
          <cell r="A255">
            <v>238</v>
          </cell>
          <cell r="C255">
            <v>-346373.37262134918</v>
          </cell>
          <cell r="D255">
            <v>695.9074326833744</v>
          </cell>
          <cell r="E255">
            <v>0</v>
          </cell>
          <cell r="F255">
            <v>695.9074326833744</v>
          </cell>
          <cell r="G255">
            <v>3005.0632501590358</v>
          </cell>
          <cell r="H255">
            <v>-2309.1558174756615</v>
          </cell>
          <cell r="I255">
            <v>-349378.43587150821</v>
          </cell>
        </row>
        <row r="256">
          <cell r="A256">
            <v>239</v>
          </cell>
          <cell r="C256">
            <v>-349378.43587150821</v>
          </cell>
          <cell r="D256">
            <v>695.9074326833744</v>
          </cell>
          <cell r="E256">
            <v>0</v>
          </cell>
          <cell r="F256">
            <v>695.9074326833744</v>
          </cell>
          <cell r="G256">
            <v>3025.0970051600957</v>
          </cell>
          <cell r="H256">
            <v>-2329.1895724767214</v>
          </cell>
          <cell r="I256">
            <v>-352403.53287666832</v>
          </cell>
        </row>
        <row r="257">
          <cell r="A257">
            <v>240</v>
          </cell>
          <cell r="C257">
            <v>-352403.53287666832</v>
          </cell>
          <cell r="D257">
            <v>695.9074326833744</v>
          </cell>
          <cell r="E257">
            <v>0</v>
          </cell>
          <cell r="F257">
            <v>695.9074326833744</v>
          </cell>
          <cell r="G257">
            <v>3045.2643185278298</v>
          </cell>
          <cell r="H257">
            <v>-2349.3568858444555</v>
          </cell>
          <cell r="I257">
            <v>-355448.79719519615</v>
          </cell>
        </row>
        <row r="258">
          <cell r="A258">
            <v>241</v>
          </cell>
          <cell r="C258">
            <v>-355448.79719519615</v>
          </cell>
          <cell r="D258">
            <v>695.9074326833744</v>
          </cell>
          <cell r="E258">
            <v>0</v>
          </cell>
          <cell r="F258">
            <v>695.9074326833744</v>
          </cell>
          <cell r="G258">
            <v>3065.5660806513488</v>
          </cell>
          <cell r="H258">
            <v>-2369.6586479679745</v>
          </cell>
          <cell r="I258">
            <v>-358514.36327584751</v>
          </cell>
        </row>
        <row r="259">
          <cell r="A259">
            <v>242</v>
          </cell>
          <cell r="C259">
            <v>-358514.36327584751</v>
          </cell>
          <cell r="D259">
            <v>695.9074326833744</v>
          </cell>
          <cell r="E259">
            <v>0</v>
          </cell>
          <cell r="F259">
            <v>695.9074326833744</v>
          </cell>
          <cell r="G259">
            <v>3086.0031878556911</v>
          </cell>
          <cell r="H259">
            <v>-2390.0957551723168</v>
          </cell>
          <cell r="I259">
            <v>-361600.36646370322</v>
          </cell>
        </row>
        <row r="260">
          <cell r="A260">
            <v>243</v>
          </cell>
          <cell r="C260">
            <v>-361600.36646370322</v>
          </cell>
          <cell r="D260">
            <v>695.9074326833744</v>
          </cell>
          <cell r="E260">
            <v>0</v>
          </cell>
          <cell r="F260">
            <v>695.9074326833744</v>
          </cell>
          <cell r="G260">
            <v>3106.5765424413958</v>
          </cell>
          <cell r="H260">
            <v>-2410.6691097580215</v>
          </cell>
          <cell r="I260">
            <v>-364706.9430061446</v>
          </cell>
        </row>
        <row r="261">
          <cell r="A261">
            <v>244</v>
          </cell>
          <cell r="C261">
            <v>-364706.9430061446</v>
          </cell>
          <cell r="D261">
            <v>695.9074326833744</v>
          </cell>
          <cell r="E261">
            <v>0</v>
          </cell>
          <cell r="F261">
            <v>695.9074326833744</v>
          </cell>
          <cell r="G261">
            <v>3127.2870527243381</v>
          </cell>
          <cell r="H261">
            <v>-2431.3796200409638</v>
          </cell>
          <cell r="I261">
            <v>-367834.23005886894</v>
          </cell>
        </row>
        <row r="262">
          <cell r="A262">
            <v>245</v>
          </cell>
          <cell r="C262">
            <v>-367834.23005886894</v>
          </cell>
          <cell r="D262">
            <v>695.9074326833744</v>
          </cell>
          <cell r="E262">
            <v>0</v>
          </cell>
          <cell r="F262">
            <v>695.9074326833744</v>
          </cell>
          <cell r="G262">
            <v>3148.135633075834</v>
          </cell>
          <cell r="H262">
            <v>-2452.2282003924597</v>
          </cell>
          <cell r="I262">
            <v>-370982.36569194478</v>
          </cell>
        </row>
        <row r="263">
          <cell r="A263">
            <v>246</v>
          </cell>
          <cell r="C263">
            <v>-370982.36569194478</v>
          </cell>
          <cell r="D263">
            <v>695.9074326833744</v>
          </cell>
          <cell r="E263">
            <v>0</v>
          </cell>
          <cell r="F263">
            <v>695.9074326833744</v>
          </cell>
          <cell r="G263">
            <v>3169.1232039630063</v>
          </cell>
          <cell r="H263">
            <v>-2473.215771279632</v>
          </cell>
          <cell r="I263">
            <v>-374151.48889590777</v>
          </cell>
        </row>
        <row r="264">
          <cell r="A264">
            <v>247</v>
          </cell>
          <cell r="C264">
            <v>-374151.48889590777</v>
          </cell>
          <cell r="D264">
            <v>695.9074326833744</v>
          </cell>
          <cell r="E264">
            <v>0</v>
          </cell>
          <cell r="F264">
            <v>695.9074326833744</v>
          </cell>
          <cell r="G264">
            <v>3190.2506919894263</v>
          </cell>
          <cell r="H264">
            <v>-2494.343259306052</v>
          </cell>
          <cell r="I264">
            <v>-377341.7395878972</v>
          </cell>
        </row>
        <row r="265">
          <cell r="A265">
            <v>248</v>
          </cell>
          <cell r="C265">
            <v>-377341.7395878972</v>
          </cell>
          <cell r="D265">
            <v>695.9074326833744</v>
          </cell>
          <cell r="E265">
            <v>0</v>
          </cell>
          <cell r="F265">
            <v>695.9074326833744</v>
          </cell>
          <cell r="G265">
            <v>3211.5190299360224</v>
          </cell>
          <cell r="H265">
            <v>-2515.6115972526482</v>
          </cell>
          <cell r="I265">
            <v>-380553.2586178332</v>
          </cell>
        </row>
        <row r="266">
          <cell r="A266">
            <v>249</v>
          </cell>
          <cell r="C266">
            <v>-380553.2586178332</v>
          </cell>
          <cell r="D266">
            <v>695.9074326833744</v>
          </cell>
          <cell r="E266">
            <v>0</v>
          </cell>
          <cell r="F266">
            <v>695.9074326833744</v>
          </cell>
          <cell r="G266">
            <v>3232.9291568022622</v>
          </cell>
          <cell r="H266">
            <v>-2537.021724118888</v>
          </cell>
          <cell r="I266">
            <v>-383786.18777463544</v>
          </cell>
        </row>
        <row r="267">
          <cell r="A267">
            <v>250</v>
          </cell>
          <cell r="C267">
            <v>-383786.18777463544</v>
          </cell>
          <cell r="D267">
            <v>695.9074326833744</v>
          </cell>
          <cell r="E267">
            <v>0</v>
          </cell>
          <cell r="F267">
            <v>695.9074326833744</v>
          </cell>
          <cell r="G267">
            <v>3254.4820178476107</v>
          </cell>
          <cell r="H267">
            <v>-2558.5745851642364</v>
          </cell>
          <cell r="I267">
            <v>-387040.66979248304</v>
          </cell>
        </row>
        <row r="268">
          <cell r="A268">
            <v>251</v>
          </cell>
          <cell r="C268">
            <v>-387040.66979248304</v>
          </cell>
          <cell r="D268">
            <v>695.9074326833744</v>
          </cell>
          <cell r="E268">
            <v>0</v>
          </cell>
          <cell r="F268">
            <v>695.9074326833744</v>
          </cell>
          <cell r="G268">
            <v>3276.1785646332614</v>
          </cell>
          <cell r="H268">
            <v>-2580.2711319498871</v>
          </cell>
          <cell r="I268">
            <v>-390316.84835711628</v>
          </cell>
        </row>
        <row r="269">
          <cell r="A269">
            <v>252</v>
          </cell>
          <cell r="C269">
            <v>-390316.84835711628</v>
          </cell>
          <cell r="D269">
            <v>695.9074326833744</v>
          </cell>
          <cell r="E269">
            <v>0</v>
          </cell>
          <cell r="F269">
            <v>695.9074326833744</v>
          </cell>
          <cell r="G269">
            <v>3298.0197550641496</v>
          </cell>
          <cell r="H269">
            <v>-2602.1123223807754</v>
          </cell>
          <cell r="I269">
            <v>-393614.86811218044</v>
          </cell>
        </row>
        <row r="270">
          <cell r="A270">
            <v>253</v>
          </cell>
          <cell r="C270">
            <v>-393614.86811218044</v>
          </cell>
          <cell r="D270">
            <v>695.9074326833744</v>
          </cell>
          <cell r="E270">
            <v>0</v>
          </cell>
          <cell r="F270">
            <v>695.9074326833744</v>
          </cell>
          <cell r="G270">
            <v>3320.0065534312439</v>
          </cell>
          <cell r="H270">
            <v>-2624.0991207478696</v>
          </cell>
          <cell r="I270">
            <v>-396934.87466561166</v>
          </cell>
        </row>
        <row r="271">
          <cell r="A271">
            <v>254</v>
          </cell>
          <cell r="C271">
            <v>-396934.87466561166</v>
          </cell>
          <cell r="D271">
            <v>695.9074326833744</v>
          </cell>
          <cell r="E271">
            <v>0</v>
          </cell>
          <cell r="F271">
            <v>695.9074326833744</v>
          </cell>
          <cell r="G271">
            <v>3342.1399304541187</v>
          </cell>
          <cell r="H271">
            <v>-2646.2324977707444</v>
          </cell>
          <cell r="I271">
            <v>-400277.0145960658</v>
          </cell>
        </row>
        <row r="272">
          <cell r="A272">
            <v>255</v>
          </cell>
          <cell r="C272">
            <v>-400277.0145960658</v>
          </cell>
          <cell r="D272">
            <v>695.9074326833744</v>
          </cell>
          <cell r="E272">
            <v>0</v>
          </cell>
          <cell r="F272">
            <v>695.9074326833744</v>
          </cell>
          <cell r="G272">
            <v>3364.4208633238131</v>
          </cell>
          <cell r="H272">
            <v>-2668.5134306404389</v>
          </cell>
          <cell r="I272">
            <v>-403641.43545938958</v>
          </cell>
        </row>
        <row r="273">
          <cell r="A273">
            <v>256</v>
          </cell>
          <cell r="C273">
            <v>-403641.43545938958</v>
          </cell>
          <cell r="D273">
            <v>695.9074326833744</v>
          </cell>
          <cell r="E273">
            <v>0</v>
          </cell>
          <cell r="F273">
            <v>695.9074326833744</v>
          </cell>
          <cell r="G273">
            <v>3386.8503357459717</v>
          </cell>
          <cell r="H273">
            <v>-2690.9429030625975</v>
          </cell>
          <cell r="I273">
            <v>-407028.28579513554</v>
          </cell>
        </row>
        <row r="274">
          <cell r="A274">
            <v>257</v>
          </cell>
          <cell r="C274">
            <v>-407028.28579513554</v>
          </cell>
          <cell r="D274">
            <v>695.9074326833744</v>
          </cell>
          <cell r="E274">
            <v>0</v>
          </cell>
          <cell r="F274">
            <v>695.9074326833744</v>
          </cell>
          <cell r="G274">
            <v>3409.4293379842779</v>
          </cell>
          <cell r="H274">
            <v>-2713.5219053009037</v>
          </cell>
          <cell r="I274">
            <v>-410437.71513311984</v>
          </cell>
        </row>
        <row r="275">
          <cell r="A275">
            <v>258</v>
          </cell>
          <cell r="C275">
            <v>-410437.71513311984</v>
          </cell>
          <cell r="D275">
            <v>695.9074326833744</v>
          </cell>
          <cell r="E275">
            <v>0</v>
          </cell>
          <cell r="F275">
            <v>695.9074326833744</v>
          </cell>
          <cell r="G275">
            <v>3432.1588669041735</v>
          </cell>
          <cell r="H275">
            <v>-2736.2514342207992</v>
          </cell>
          <cell r="I275">
            <v>-413869.87400002399</v>
          </cell>
        </row>
        <row r="276">
          <cell r="A276">
            <v>259</v>
          </cell>
          <cell r="C276">
            <v>-413869.87400002399</v>
          </cell>
          <cell r="D276">
            <v>695.9074326833744</v>
          </cell>
          <cell r="E276">
            <v>0</v>
          </cell>
          <cell r="F276">
            <v>695.9074326833744</v>
          </cell>
          <cell r="G276">
            <v>3455.0399260168674</v>
          </cell>
          <cell r="H276">
            <v>-2759.1324933334931</v>
          </cell>
          <cell r="I276">
            <v>-417324.91392604087</v>
          </cell>
        </row>
        <row r="277">
          <cell r="A277">
            <v>260</v>
          </cell>
          <cell r="C277">
            <v>-417324.91392604087</v>
          </cell>
          <cell r="D277">
            <v>695.9074326833744</v>
          </cell>
          <cell r="E277">
            <v>0</v>
          </cell>
          <cell r="F277">
            <v>695.9074326833744</v>
          </cell>
          <cell r="G277">
            <v>3478.0735255236468</v>
          </cell>
          <cell r="H277">
            <v>-2782.1660928402725</v>
          </cell>
          <cell r="I277">
            <v>-420802.98745156452</v>
          </cell>
        </row>
        <row r="278">
          <cell r="A278">
            <v>261</v>
          </cell>
          <cell r="C278">
            <v>-420802.98745156452</v>
          </cell>
          <cell r="D278">
            <v>695.9074326833744</v>
          </cell>
          <cell r="E278">
            <v>0</v>
          </cell>
          <cell r="F278">
            <v>695.9074326833744</v>
          </cell>
          <cell r="G278">
            <v>3501.260682360471</v>
          </cell>
          <cell r="H278">
            <v>-2805.3532496770968</v>
          </cell>
          <cell r="I278">
            <v>-424304.24813392496</v>
          </cell>
        </row>
        <row r="279">
          <cell r="A279">
            <v>262</v>
          </cell>
          <cell r="C279">
            <v>-424304.24813392496</v>
          </cell>
          <cell r="D279">
            <v>695.9074326833744</v>
          </cell>
          <cell r="E279">
            <v>0</v>
          </cell>
          <cell r="F279">
            <v>695.9074326833744</v>
          </cell>
          <cell r="G279">
            <v>3524.6024202428744</v>
          </cell>
          <cell r="H279">
            <v>-2828.6949875595001</v>
          </cell>
          <cell r="I279">
            <v>-427828.85055416782</v>
          </cell>
        </row>
        <row r="280">
          <cell r="A280">
            <v>263</v>
          </cell>
          <cell r="C280">
            <v>-427828.85055416782</v>
          </cell>
          <cell r="D280">
            <v>695.9074326833744</v>
          </cell>
          <cell r="E280">
            <v>0</v>
          </cell>
          <cell r="F280">
            <v>695.9074326833744</v>
          </cell>
          <cell r="G280">
            <v>3548.0997697111598</v>
          </cell>
          <cell r="H280">
            <v>-2852.1923370277855</v>
          </cell>
          <cell r="I280">
            <v>-431376.95032387896</v>
          </cell>
        </row>
        <row r="281">
          <cell r="A281">
            <v>264</v>
          </cell>
          <cell r="C281">
            <v>-431376.95032387896</v>
          </cell>
          <cell r="D281">
            <v>695.9074326833744</v>
          </cell>
          <cell r="E281">
            <v>0</v>
          </cell>
          <cell r="F281">
            <v>695.9074326833744</v>
          </cell>
          <cell r="G281">
            <v>3571.7537681759009</v>
          </cell>
          <cell r="H281">
            <v>-2875.8463354925266</v>
          </cell>
          <cell r="I281">
            <v>-434948.70409205486</v>
          </cell>
        </row>
        <row r="282">
          <cell r="A282">
            <v>265</v>
          </cell>
          <cell r="C282">
            <v>-434948.70409205486</v>
          </cell>
          <cell r="D282">
            <v>695.9074326833744</v>
          </cell>
          <cell r="E282">
            <v>0</v>
          </cell>
          <cell r="F282">
            <v>695.9074326833744</v>
          </cell>
          <cell r="G282">
            <v>3595.5654599637401</v>
          </cell>
          <cell r="H282">
            <v>-2899.6580272803658</v>
          </cell>
          <cell r="I282">
            <v>-438544.26955201861</v>
          </cell>
        </row>
        <row r="283">
          <cell r="A283">
            <v>266</v>
          </cell>
          <cell r="C283">
            <v>-438544.26955201861</v>
          </cell>
          <cell r="D283">
            <v>695.9074326833744</v>
          </cell>
          <cell r="E283">
            <v>0</v>
          </cell>
          <cell r="F283">
            <v>695.9074326833744</v>
          </cell>
          <cell r="G283">
            <v>3619.5358963634985</v>
          </cell>
          <cell r="H283">
            <v>-2923.6284636801242</v>
          </cell>
          <cell r="I283">
            <v>-442163.8054483821</v>
          </cell>
        </row>
        <row r="284">
          <cell r="A284">
            <v>267</v>
          </cell>
          <cell r="C284">
            <v>-442163.8054483821</v>
          </cell>
          <cell r="D284">
            <v>695.9074326833744</v>
          </cell>
          <cell r="E284">
            <v>0</v>
          </cell>
          <cell r="F284">
            <v>695.9074326833744</v>
          </cell>
          <cell r="G284">
            <v>3643.6661356725886</v>
          </cell>
          <cell r="H284">
            <v>-2947.7587029892143</v>
          </cell>
          <cell r="I284">
            <v>-445807.4715840547</v>
          </cell>
        </row>
        <row r="285">
          <cell r="A285">
            <v>268</v>
          </cell>
          <cell r="C285">
            <v>-445807.4715840547</v>
          </cell>
          <cell r="D285">
            <v>695.9074326833744</v>
          </cell>
          <cell r="E285">
            <v>0</v>
          </cell>
          <cell r="F285">
            <v>695.9074326833744</v>
          </cell>
          <cell r="G285">
            <v>3667.9572432437394</v>
          </cell>
          <cell r="H285">
            <v>-2972.0498105603651</v>
          </cell>
          <cell r="I285">
            <v>-449475.42882729846</v>
          </cell>
        </row>
        <row r="286">
          <cell r="A286">
            <v>269</v>
          </cell>
          <cell r="C286">
            <v>-449475.42882729846</v>
          </cell>
          <cell r="D286">
            <v>695.9074326833744</v>
          </cell>
          <cell r="E286">
            <v>0</v>
          </cell>
          <cell r="F286">
            <v>695.9074326833744</v>
          </cell>
          <cell r="G286">
            <v>3692.4102915320309</v>
          </cell>
          <cell r="H286">
            <v>-2996.5028588486566</v>
          </cell>
          <cell r="I286">
            <v>-453167.83911883051</v>
          </cell>
        </row>
        <row r="287">
          <cell r="A287">
            <v>270</v>
          </cell>
          <cell r="C287">
            <v>-453167.83911883051</v>
          </cell>
          <cell r="D287">
            <v>695.9074326833744</v>
          </cell>
          <cell r="E287">
            <v>0</v>
          </cell>
          <cell r="F287">
            <v>695.9074326833744</v>
          </cell>
          <cell r="G287">
            <v>3717.0263601422444</v>
          </cell>
          <cell r="H287">
            <v>-3021.1189274588701</v>
          </cell>
          <cell r="I287">
            <v>-456884.86547897273</v>
          </cell>
        </row>
        <row r="288">
          <cell r="A288">
            <v>271</v>
          </cell>
          <cell r="C288">
            <v>-456884.86547897273</v>
          </cell>
          <cell r="D288">
            <v>695.9074326833744</v>
          </cell>
          <cell r="E288">
            <v>0</v>
          </cell>
          <cell r="F288">
            <v>695.9074326833744</v>
          </cell>
          <cell r="G288">
            <v>3741.8065358765257</v>
          </cell>
          <cell r="H288">
            <v>-3045.8991031931514</v>
          </cell>
          <cell r="I288">
            <v>-460626.67201484926</v>
          </cell>
        </row>
        <row r="289">
          <cell r="A289">
            <v>272</v>
          </cell>
          <cell r="C289">
            <v>-460626.67201484926</v>
          </cell>
          <cell r="D289">
            <v>695.9074326833744</v>
          </cell>
          <cell r="E289">
            <v>0</v>
          </cell>
          <cell r="F289">
            <v>695.9074326833744</v>
          </cell>
          <cell r="G289">
            <v>3766.7519127823693</v>
          </cell>
          <cell r="H289">
            <v>-3070.8444800989951</v>
          </cell>
          <cell r="I289">
            <v>-464393.42392763164</v>
          </cell>
        </row>
        <row r="290">
          <cell r="A290">
            <v>273</v>
          </cell>
          <cell r="C290">
            <v>-464393.42392763164</v>
          </cell>
          <cell r="D290">
            <v>695.9074326833744</v>
          </cell>
          <cell r="E290">
            <v>0</v>
          </cell>
          <cell r="F290">
            <v>695.9074326833744</v>
          </cell>
          <cell r="G290">
            <v>3791.8635922009184</v>
          </cell>
          <cell r="H290">
            <v>-3095.9561595175442</v>
          </cell>
          <cell r="I290">
            <v>-468185.28751983255</v>
          </cell>
        </row>
        <row r="291">
          <cell r="A291">
            <v>274</v>
          </cell>
          <cell r="C291">
            <v>-468185.28751983255</v>
          </cell>
          <cell r="D291">
            <v>695.9074326833744</v>
          </cell>
          <cell r="E291">
            <v>0</v>
          </cell>
          <cell r="F291">
            <v>695.9074326833744</v>
          </cell>
          <cell r="G291">
            <v>3817.1426828155913</v>
          </cell>
          <cell r="H291">
            <v>-3121.2352501322171</v>
          </cell>
          <cell r="I291">
            <v>-472002.43020264816</v>
          </cell>
        </row>
        <row r="292">
          <cell r="A292">
            <v>275</v>
          </cell>
          <cell r="C292">
            <v>-472002.43020264816</v>
          </cell>
          <cell r="D292">
            <v>695.9074326833744</v>
          </cell>
          <cell r="E292">
            <v>0</v>
          </cell>
          <cell r="F292">
            <v>695.9074326833744</v>
          </cell>
          <cell r="G292">
            <v>3842.5903007010288</v>
          </cell>
          <cell r="H292">
            <v>-3146.6828680176545</v>
          </cell>
          <cell r="I292">
            <v>-475845.02050334919</v>
          </cell>
        </row>
        <row r="293">
          <cell r="A293">
            <v>276</v>
          </cell>
          <cell r="C293">
            <v>-475845.02050334919</v>
          </cell>
          <cell r="D293">
            <v>695.9074326833744</v>
          </cell>
          <cell r="E293">
            <v>0</v>
          </cell>
          <cell r="F293">
            <v>695.9074326833744</v>
          </cell>
          <cell r="G293">
            <v>3868.2075693723691</v>
          </cell>
          <cell r="H293">
            <v>-3172.3001366889948</v>
          </cell>
          <cell r="I293">
            <v>-479713.22807272157</v>
          </cell>
        </row>
        <row r="294">
          <cell r="A294">
            <v>277</v>
          </cell>
          <cell r="C294">
            <v>-479713.22807272157</v>
          </cell>
          <cell r="D294">
            <v>695.9074326833744</v>
          </cell>
          <cell r="E294">
            <v>0</v>
          </cell>
          <cell r="F294">
            <v>695.9074326833744</v>
          </cell>
          <cell r="G294">
            <v>3893.9956198348514</v>
          </cell>
          <cell r="H294">
            <v>-3198.0881871514771</v>
          </cell>
          <cell r="I294">
            <v>-483607.22369255644</v>
          </cell>
        </row>
        <row r="295">
          <cell r="A295">
            <v>278</v>
          </cell>
          <cell r="C295">
            <v>-483607.22369255644</v>
          </cell>
          <cell r="D295">
            <v>695.9074326833744</v>
          </cell>
          <cell r="E295">
            <v>0</v>
          </cell>
          <cell r="F295">
            <v>695.9074326833744</v>
          </cell>
          <cell r="G295">
            <v>3919.9555906337505</v>
          </cell>
          <cell r="H295">
            <v>-3224.0481579503762</v>
          </cell>
          <cell r="I295">
            <v>-487527.17928319017</v>
          </cell>
        </row>
        <row r="296">
          <cell r="A296">
            <v>279</v>
          </cell>
          <cell r="C296">
            <v>-487527.17928319017</v>
          </cell>
          <cell r="D296">
            <v>695.9074326833744</v>
          </cell>
          <cell r="E296">
            <v>0</v>
          </cell>
          <cell r="F296">
            <v>695.9074326833744</v>
          </cell>
          <cell r="G296">
            <v>3946.0886279046422</v>
          </cell>
          <cell r="H296">
            <v>-3250.1811952212679</v>
          </cell>
          <cell r="I296">
            <v>-491473.26791109482</v>
          </cell>
        </row>
        <row r="297">
          <cell r="A297">
            <v>280</v>
          </cell>
          <cell r="C297">
            <v>-491473.26791109482</v>
          </cell>
          <cell r="D297">
            <v>695.9074326833744</v>
          </cell>
          <cell r="E297">
            <v>0</v>
          </cell>
          <cell r="F297">
            <v>695.9074326833744</v>
          </cell>
          <cell r="G297">
            <v>3972.3958854240063</v>
          </cell>
          <cell r="H297">
            <v>-3276.4884527406321</v>
          </cell>
          <cell r="I297">
            <v>-495445.66379651881</v>
          </cell>
        </row>
        <row r="298">
          <cell r="A298">
            <v>281</v>
          </cell>
          <cell r="C298">
            <v>-495445.66379651881</v>
          </cell>
          <cell r="D298">
            <v>695.9074326833744</v>
          </cell>
          <cell r="E298">
            <v>0</v>
          </cell>
          <cell r="F298">
            <v>695.9074326833744</v>
          </cell>
          <cell r="G298">
            <v>3998.878524660166</v>
          </cell>
          <cell r="H298">
            <v>-3302.9710919767917</v>
          </cell>
          <cell r="I298">
            <v>-499444.542321179</v>
          </cell>
        </row>
        <row r="299">
          <cell r="A299">
            <v>282</v>
          </cell>
          <cell r="C299">
            <v>-499444.542321179</v>
          </cell>
          <cell r="D299">
            <v>695.9074326833744</v>
          </cell>
          <cell r="E299">
            <v>0</v>
          </cell>
          <cell r="F299">
            <v>695.9074326833744</v>
          </cell>
          <cell r="G299">
            <v>4025.537714824568</v>
          </cell>
          <cell r="H299">
            <v>-3329.6302821411937</v>
          </cell>
          <cell r="I299">
            <v>-503470.08003600355</v>
          </cell>
        </row>
        <row r="300">
          <cell r="A300">
            <v>283</v>
          </cell>
          <cell r="C300">
            <v>-503470.08003600355</v>
          </cell>
          <cell r="D300">
            <v>695.9074326833744</v>
          </cell>
          <cell r="E300">
            <v>0</v>
          </cell>
          <cell r="F300">
            <v>695.9074326833744</v>
          </cell>
          <cell r="G300">
            <v>4052.3746329233982</v>
          </cell>
          <cell r="H300">
            <v>-3356.4672002400239</v>
          </cell>
          <cell r="I300">
            <v>-507522.45466892695</v>
          </cell>
        </row>
        <row r="301">
          <cell r="A301">
            <v>284</v>
          </cell>
          <cell r="C301">
            <v>-507522.45466892695</v>
          </cell>
          <cell r="D301">
            <v>695.9074326833744</v>
          </cell>
          <cell r="E301">
            <v>0</v>
          </cell>
          <cell r="F301">
            <v>695.9074326833744</v>
          </cell>
          <cell r="G301">
            <v>4079.3904638095541</v>
          </cell>
          <cell r="H301">
            <v>-3383.4830311261799</v>
          </cell>
          <cell r="I301">
            <v>-511601.84513273649</v>
          </cell>
        </row>
        <row r="302">
          <cell r="A302">
            <v>285</v>
          </cell>
          <cell r="C302">
            <v>-511601.84513273649</v>
          </cell>
          <cell r="D302">
            <v>695.9074326833744</v>
          </cell>
          <cell r="E302">
            <v>0</v>
          </cell>
          <cell r="F302">
            <v>695.9074326833744</v>
          </cell>
          <cell r="G302">
            <v>4106.5864002349517</v>
          </cell>
          <cell r="H302">
            <v>-3410.678967551577</v>
          </cell>
          <cell r="I302">
            <v>-515708.43153297144</v>
          </cell>
        </row>
        <row r="303">
          <cell r="A303">
            <v>286</v>
          </cell>
          <cell r="C303">
            <v>-515708.43153297144</v>
          </cell>
          <cell r="D303">
            <v>695.9074326833744</v>
          </cell>
          <cell r="E303">
            <v>0</v>
          </cell>
          <cell r="F303">
            <v>695.9074326833744</v>
          </cell>
          <cell r="G303">
            <v>4133.9636429031843</v>
          </cell>
          <cell r="H303">
            <v>-3438.0562102198096</v>
          </cell>
          <cell r="I303">
            <v>-519842.39517587464</v>
          </cell>
        </row>
        <row r="304">
          <cell r="A304">
            <v>287</v>
          </cell>
          <cell r="C304">
            <v>-519842.39517587464</v>
          </cell>
          <cell r="D304">
            <v>695.9074326833744</v>
          </cell>
          <cell r="E304">
            <v>0</v>
          </cell>
          <cell r="F304">
            <v>695.9074326833744</v>
          </cell>
          <cell r="G304">
            <v>4161.5234005225393</v>
          </cell>
          <cell r="H304">
            <v>-3465.6159678391646</v>
          </cell>
          <cell r="I304">
            <v>-524003.91857639718</v>
          </cell>
        </row>
        <row r="305">
          <cell r="A305">
            <v>288</v>
          </cell>
          <cell r="C305">
            <v>-524003.91857639718</v>
          </cell>
          <cell r="D305">
            <v>695.9074326833744</v>
          </cell>
          <cell r="E305">
            <v>0</v>
          </cell>
          <cell r="F305">
            <v>695.9074326833744</v>
          </cell>
          <cell r="G305">
            <v>4189.2668898593556</v>
          </cell>
          <cell r="H305">
            <v>-3493.3594571759809</v>
          </cell>
          <cell r="I305">
            <v>-528193.18546625657</v>
          </cell>
        </row>
        <row r="306">
          <cell r="A306">
            <v>289</v>
          </cell>
          <cell r="C306">
            <v>-528193.18546625657</v>
          </cell>
          <cell r="D306">
            <v>695.9074326833744</v>
          </cell>
          <cell r="E306">
            <v>0</v>
          </cell>
          <cell r="F306">
            <v>695.9074326833744</v>
          </cell>
          <cell r="G306">
            <v>4217.1953357917519</v>
          </cell>
          <cell r="H306">
            <v>-3521.2879031083771</v>
          </cell>
          <cell r="I306">
            <v>-532410.38080204837</v>
          </cell>
        </row>
        <row r="307">
          <cell r="A307">
            <v>290</v>
          </cell>
          <cell r="C307">
            <v>-532410.38080204837</v>
          </cell>
          <cell r="D307">
            <v>695.9074326833744</v>
          </cell>
          <cell r="E307">
            <v>0</v>
          </cell>
          <cell r="F307">
            <v>695.9074326833744</v>
          </cell>
          <cell r="G307">
            <v>4245.3099713636966</v>
          </cell>
          <cell r="H307">
            <v>-3549.4025386803223</v>
          </cell>
          <cell r="I307">
            <v>-536655.69077341212</v>
          </cell>
        </row>
        <row r="308">
          <cell r="A308">
            <v>291</v>
          </cell>
          <cell r="C308">
            <v>-536655.69077341212</v>
          </cell>
          <cell r="D308">
            <v>695.9074326833744</v>
          </cell>
          <cell r="E308">
            <v>0</v>
          </cell>
          <cell r="F308">
            <v>695.9074326833744</v>
          </cell>
          <cell r="G308">
            <v>4273.6120378394553</v>
          </cell>
          <cell r="H308">
            <v>-3577.704605156081</v>
          </cell>
          <cell r="I308">
            <v>-540929.3028112516</v>
          </cell>
        </row>
        <row r="309">
          <cell r="A309">
            <v>292</v>
          </cell>
          <cell r="C309">
            <v>-540929.3028112516</v>
          </cell>
          <cell r="D309">
            <v>695.9074326833744</v>
          </cell>
          <cell r="E309">
            <v>0</v>
          </cell>
          <cell r="F309">
            <v>695.9074326833744</v>
          </cell>
          <cell r="G309">
            <v>4302.1027847583855</v>
          </cell>
          <cell r="H309">
            <v>-3606.1953520750108</v>
          </cell>
          <cell r="I309">
            <v>-545231.40559601004</v>
          </cell>
        </row>
        <row r="310">
          <cell r="A310">
            <v>293</v>
          </cell>
          <cell r="C310">
            <v>-545231.40559601004</v>
          </cell>
          <cell r="D310">
            <v>695.9074326833744</v>
          </cell>
          <cell r="E310">
            <v>0</v>
          </cell>
          <cell r="F310">
            <v>695.9074326833744</v>
          </cell>
          <cell r="G310">
            <v>4330.7834699901086</v>
          </cell>
          <cell r="H310">
            <v>-3634.8760373067339</v>
          </cell>
          <cell r="I310">
            <v>-549562.18906600017</v>
          </cell>
        </row>
        <row r="311">
          <cell r="A311">
            <v>294</v>
          </cell>
          <cell r="C311">
            <v>-549562.18906600017</v>
          </cell>
          <cell r="D311">
            <v>695.9074326833744</v>
          </cell>
          <cell r="E311">
            <v>0</v>
          </cell>
          <cell r="F311">
            <v>695.9074326833744</v>
          </cell>
          <cell r="G311">
            <v>4359.655359790042</v>
          </cell>
          <cell r="H311">
            <v>-3663.7479271066677</v>
          </cell>
          <cell r="I311">
            <v>-553921.84442579024</v>
          </cell>
        </row>
        <row r="312">
          <cell r="A312">
            <v>295</v>
          </cell>
          <cell r="C312">
            <v>-553921.84442579024</v>
          </cell>
          <cell r="D312">
            <v>695.9074326833744</v>
          </cell>
          <cell r="E312">
            <v>0</v>
          </cell>
          <cell r="F312">
            <v>695.9074326833744</v>
          </cell>
          <cell r="G312">
            <v>4388.7197288553098</v>
          </cell>
          <cell r="H312">
            <v>-3692.812296171935</v>
          </cell>
          <cell r="I312">
            <v>-558310.56415464554</v>
          </cell>
        </row>
        <row r="313">
          <cell r="A313">
            <v>296</v>
          </cell>
          <cell r="C313">
            <v>-558310.56415464554</v>
          </cell>
          <cell r="D313">
            <v>695.9074326833744</v>
          </cell>
          <cell r="E313">
            <v>0</v>
          </cell>
          <cell r="F313">
            <v>695.9074326833744</v>
          </cell>
          <cell r="G313">
            <v>4417.9778603810119</v>
          </cell>
          <cell r="H313">
            <v>-3722.0704276976371</v>
          </cell>
          <cell r="I313">
            <v>-562728.54201502656</v>
          </cell>
        </row>
        <row r="314">
          <cell r="A314">
            <v>297</v>
          </cell>
          <cell r="C314">
            <v>-562728.54201502656</v>
          </cell>
          <cell r="D314">
            <v>695.9074326833744</v>
          </cell>
          <cell r="E314">
            <v>0</v>
          </cell>
          <cell r="F314">
            <v>695.9074326833744</v>
          </cell>
          <cell r="G314">
            <v>4447.4310461168852</v>
          </cell>
          <cell r="H314">
            <v>-3751.5236134335105</v>
          </cell>
          <cell r="I314">
            <v>-567175.97306114342</v>
          </cell>
        </row>
        <row r="315">
          <cell r="A315">
            <v>298</v>
          </cell>
          <cell r="C315">
            <v>-567175.97306114342</v>
          </cell>
          <cell r="D315">
            <v>695.9074326833744</v>
          </cell>
          <cell r="E315">
            <v>0</v>
          </cell>
          <cell r="F315">
            <v>695.9074326833744</v>
          </cell>
          <cell r="G315">
            <v>4477.0805864243302</v>
          </cell>
          <cell r="H315">
            <v>-3781.173153740956</v>
          </cell>
          <cell r="I315">
            <v>-571653.05364756775</v>
          </cell>
        </row>
        <row r="316">
          <cell r="A316">
            <v>299</v>
          </cell>
          <cell r="C316">
            <v>-571653.05364756775</v>
          </cell>
          <cell r="D316">
            <v>695.9074326833744</v>
          </cell>
          <cell r="E316">
            <v>0</v>
          </cell>
          <cell r="F316">
            <v>695.9074326833744</v>
          </cell>
          <cell r="G316">
            <v>4506.9277903338261</v>
          </cell>
          <cell r="H316">
            <v>-3811.0203576504518</v>
          </cell>
          <cell r="I316">
            <v>-576159.98143790162</v>
          </cell>
        </row>
        <row r="317">
          <cell r="A317">
            <v>300</v>
          </cell>
          <cell r="C317">
            <v>-576159.98143790162</v>
          </cell>
          <cell r="D317">
            <v>695.9074326833744</v>
          </cell>
          <cell r="E317">
            <v>0</v>
          </cell>
          <cell r="F317">
            <v>695.9074326833744</v>
          </cell>
          <cell r="G317">
            <v>4536.9739756027193</v>
          </cell>
          <cell r="H317">
            <v>-3841.0665429193446</v>
          </cell>
          <cell r="I317">
            <v>-580696.95541350439</v>
          </cell>
        </row>
        <row r="318">
          <cell r="A318">
            <v>301</v>
          </cell>
          <cell r="C318">
            <v>-580696.95541350439</v>
          </cell>
          <cell r="D318">
            <v>695.9074326833744</v>
          </cell>
          <cell r="E318">
            <v>0</v>
          </cell>
          <cell r="F318">
            <v>695.9074326833744</v>
          </cell>
          <cell r="G318">
            <v>4567.2204687734038</v>
          </cell>
          <cell r="H318">
            <v>-3871.3130360900291</v>
          </cell>
          <cell r="I318">
            <v>-585264.17588227778</v>
          </cell>
        </row>
        <row r="319">
          <cell r="A319">
            <v>302</v>
          </cell>
          <cell r="C319">
            <v>-585264.17588227778</v>
          </cell>
          <cell r="D319">
            <v>695.9074326833744</v>
          </cell>
          <cell r="E319">
            <v>0</v>
          </cell>
          <cell r="F319">
            <v>695.9074326833744</v>
          </cell>
          <cell r="G319">
            <v>4597.6686052318928</v>
          </cell>
          <cell r="H319">
            <v>-3901.7611725485185</v>
          </cell>
          <cell r="I319">
            <v>-589861.84448750969</v>
          </cell>
        </row>
        <row r="320">
          <cell r="A320">
            <v>303</v>
          </cell>
          <cell r="C320">
            <v>-589861.84448750969</v>
          </cell>
          <cell r="D320">
            <v>695.9074326833744</v>
          </cell>
          <cell r="E320">
            <v>0</v>
          </cell>
          <cell r="F320">
            <v>695.9074326833744</v>
          </cell>
          <cell r="G320">
            <v>4628.3197292667728</v>
          </cell>
          <cell r="H320">
            <v>-3932.4122965833981</v>
          </cell>
          <cell r="I320">
            <v>-594490.16421677649</v>
          </cell>
        </row>
        <row r="321">
          <cell r="A321">
            <v>304</v>
          </cell>
          <cell r="C321">
            <v>-594490.16421677649</v>
          </cell>
          <cell r="D321">
            <v>695.9074326833744</v>
          </cell>
          <cell r="E321">
            <v>0</v>
          </cell>
          <cell r="F321">
            <v>695.9074326833744</v>
          </cell>
          <cell r="G321">
            <v>4659.1751941285511</v>
          </cell>
          <cell r="H321">
            <v>-3963.2677614451768</v>
          </cell>
          <cell r="I321">
            <v>-599149.33941090503</v>
          </cell>
        </row>
        <row r="322">
          <cell r="A322">
            <v>305</v>
          </cell>
          <cell r="C322">
            <v>-599149.33941090503</v>
          </cell>
          <cell r="D322">
            <v>695.9074326833744</v>
          </cell>
          <cell r="E322">
            <v>0</v>
          </cell>
          <cell r="F322">
            <v>695.9074326833744</v>
          </cell>
          <cell r="G322">
            <v>4690.2363620894084</v>
          </cell>
          <cell r="H322">
            <v>-3994.3289294060337</v>
          </cell>
          <cell r="I322">
            <v>-603839.57577299443</v>
          </cell>
        </row>
        <row r="323">
          <cell r="A323">
            <v>306</v>
          </cell>
          <cell r="C323">
            <v>-603839.57577299443</v>
          </cell>
          <cell r="D323">
            <v>695.9074326833744</v>
          </cell>
          <cell r="E323">
            <v>0</v>
          </cell>
          <cell r="F323">
            <v>695.9074326833744</v>
          </cell>
          <cell r="G323">
            <v>4721.5046045033378</v>
          </cell>
          <cell r="H323">
            <v>-4025.597171819963</v>
          </cell>
          <cell r="I323">
            <v>-608561.08037749771</v>
          </cell>
        </row>
        <row r="324">
          <cell r="A324">
            <v>307</v>
          </cell>
          <cell r="C324">
            <v>-608561.08037749771</v>
          </cell>
          <cell r="D324">
            <v>695.9074326833744</v>
          </cell>
          <cell r="E324">
            <v>0</v>
          </cell>
          <cell r="F324">
            <v>695.9074326833744</v>
          </cell>
          <cell r="G324">
            <v>4752.9813018666928</v>
          </cell>
          <cell r="H324">
            <v>-4057.073869183318</v>
          </cell>
          <cell r="I324">
            <v>-613314.06167936441</v>
          </cell>
        </row>
        <row r="325">
          <cell r="A325">
            <v>308</v>
          </cell>
          <cell r="C325">
            <v>-613314.06167936441</v>
          </cell>
          <cell r="D325">
            <v>695.9074326833744</v>
          </cell>
          <cell r="E325">
            <v>0</v>
          </cell>
          <cell r="F325">
            <v>695.9074326833744</v>
          </cell>
          <cell r="G325">
            <v>4784.6678438791369</v>
          </cell>
          <cell r="H325">
            <v>-4088.7604111957626</v>
          </cell>
          <cell r="I325">
            <v>-618098.7295232435</v>
          </cell>
        </row>
        <row r="326">
          <cell r="A326">
            <v>309</v>
          </cell>
          <cell r="C326">
            <v>-618098.7295232435</v>
          </cell>
          <cell r="D326">
            <v>695.9074326833744</v>
          </cell>
          <cell r="E326">
            <v>0</v>
          </cell>
          <cell r="F326">
            <v>695.9074326833744</v>
          </cell>
          <cell r="G326">
            <v>4816.5656295049976</v>
          </cell>
          <cell r="H326">
            <v>-4120.6581968216233</v>
          </cell>
          <cell r="I326">
            <v>-622915.29515274847</v>
          </cell>
        </row>
        <row r="327">
          <cell r="A327">
            <v>310</v>
          </cell>
          <cell r="C327">
            <v>-622915.29515274847</v>
          </cell>
          <cell r="D327">
            <v>695.9074326833744</v>
          </cell>
          <cell r="E327">
            <v>0</v>
          </cell>
          <cell r="F327">
            <v>695.9074326833744</v>
          </cell>
          <cell r="G327">
            <v>4848.6760670350313</v>
          </cell>
          <cell r="H327">
            <v>-4152.7686343516571</v>
          </cell>
          <cell r="I327">
            <v>-627763.97121978353</v>
          </cell>
        </row>
        <row r="328">
          <cell r="A328">
            <v>311</v>
          </cell>
          <cell r="C328">
            <v>-627763.97121978353</v>
          </cell>
          <cell r="D328">
            <v>695.9074326833744</v>
          </cell>
          <cell r="E328">
            <v>0</v>
          </cell>
          <cell r="F328">
            <v>695.9074326833744</v>
          </cell>
          <cell r="G328">
            <v>4881.0005741485975</v>
          </cell>
          <cell r="H328">
            <v>-4185.0931414652232</v>
          </cell>
          <cell r="I328">
            <v>-632644.97179393214</v>
          </cell>
        </row>
        <row r="329">
          <cell r="A329">
            <v>312</v>
          </cell>
          <cell r="C329">
            <v>-632644.97179393214</v>
          </cell>
          <cell r="D329">
            <v>695.9074326833744</v>
          </cell>
          <cell r="E329">
            <v>0</v>
          </cell>
          <cell r="F329">
            <v>695.9074326833744</v>
          </cell>
          <cell r="G329">
            <v>4913.5405779762559</v>
          </cell>
          <cell r="H329">
            <v>-4217.6331452928816</v>
          </cell>
          <cell r="I329">
            <v>-637558.51237190841</v>
          </cell>
        </row>
        <row r="330">
          <cell r="A330">
            <v>313</v>
          </cell>
          <cell r="C330">
            <v>-637558.51237190841</v>
          </cell>
          <cell r="D330">
            <v>695.9074326833744</v>
          </cell>
          <cell r="E330">
            <v>0</v>
          </cell>
          <cell r="F330">
            <v>695.9074326833744</v>
          </cell>
          <cell r="G330">
            <v>4946.2975151627643</v>
          </cell>
          <cell r="H330">
            <v>-4250.39008247939</v>
          </cell>
          <cell r="I330">
            <v>-642504.80988707114</v>
          </cell>
        </row>
        <row r="331">
          <cell r="A331">
            <v>314</v>
          </cell>
          <cell r="C331">
            <v>-642504.80988707114</v>
          </cell>
          <cell r="D331">
            <v>695.9074326833744</v>
          </cell>
          <cell r="E331">
            <v>0</v>
          </cell>
          <cell r="F331">
            <v>695.9074326833744</v>
          </cell>
          <cell r="G331">
            <v>4979.2728319305152</v>
          </cell>
          <cell r="H331">
            <v>-4283.3653992471409</v>
          </cell>
          <cell r="I331">
            <v>-647484.08271900169</v>
          </cell>
        </row>
        <row r="332">
          <cell r="A332">
            <v>315</v>
          </cell>
          <cell r="C332">
            <v>-647484.08271900169</v>
          </cell>
          <cell r="D332">
            <v>695.9074326833744</v>
          </cell>
          <cell r="E332">
            <v>0</v>
          </cell>
          <cell r="F332">
            <v>695.9074326833744</v>
          </cell>
          <cell r="G332">
            <v>5012.4679841433854</v>
          </cell>
          <cell r="H332">
            <v>-4316.5605514600111</v>
          </cell>
          <cell r="I332">
            <v>-652496.5507031451</v>
          </cell>
        </row>
        <row r="333">
          <cell r="A333">
            <v>316</v>
          </cell>
          <cell r="C333">
            <v>-652496.5507031451</v>
          </cell>
          <cell r="D333">
            <v>695.9074326833744</v>
          </cell>
          <cell r="E333">
            <v>0</v>
          </cell>
          <cell r="F333">
            <v>695.9074326833744</v>
          </cell>
          <cell r="G333">
            <v>5045.8844373710081</v>
          </cell>
          <cell r="H333">
            <v>-4349.9770046876338</v>
          </cell>
          <cell r="I333">
            <v>-657542.43514051614</v>
          </cell>
        </row>
        <row r="334">
          <cell r="A334">
            <v>317</v>
          </cell>
          <cell r="C334">
            <v>-657542.43514051614</v>
          </cell>
          <cell r="D334">
            <v>695.9074326833744</v>
          </cell>
          <cell r="E334">
            <v>0</v>
          </cell>
          <cell r="F334">
            <v>695.9074326833744</v>
          </cell>
          <cell r="G334">
            <v>5079.5236669534816</v>
          </cell>
          <cell r="H334">
            <v>-4383.6162342701073</v>
          </cell>
          <cell r="I334">
            <v>-662621.95880746958</v>
          </cell>
        </row>
        <row r="335">
          <cell r="A335">
            <v>318</v>
          </cell>
          <cell r="C335">
            <v>-662621.95880746958</v>
          </cell>
          <cell r="D335">
            <v>695.9074326833744</v>
          </cell>
          <cell r="E335">
            <v>0</v>
          </cell>
          <cell r="F335">
            <v>695.9074326833744</v>
          </cell>
          <cell r="G335">
            <v>5113.3871580665045</v>
          </cell>
          <cell r="H335">
            <v>-4417.4797253831302</v>
          </cell>
          <cell r="I335">
            <v>-667735.34596553608</v>
          </cell>
        </row>
        <row r="336">
          <cell r="A336">
            <v>319</v>
          </cell>
          <cell r="C336">
            <v>-667735.34596553608</v>
          </cell>
          <cell r="D336">
            <v>695.9074326833744</v>
          </cell>
          <cell r="E336">
            <v>0</v>
          </cell>
          <cell r="F336">
            <v>695.9074326833744</v>
          </cell>
          <cell r="G336">
            <v>5147.4764057869479</v>
          </cell>
          <cell r="H336">
            <v>-4451.5689731035736</v>
          </cell>
          <cell r="I336">
            <v>-672882.82237132301</v>
          </cell>
        </row>
        <row r="337">
          <cell r="A337">
            <v>320</v>
          </cell>
          <cell r="C337">
            <v>-672882.82237132301</v>
          </cell>
          <cell r="D337">
            <v>695.9074326833744</v>
          </cell>
          <cell r="E337">
            <v>0</v>
          </cell>
          <cell r="F337">
            <v>695.9074326833744</v>
          </cell>
          <cell r="G337">
            <v>5181.7929151588605</v>
          </cell>
          <cell r="H337">
            <v>-4485.8854824754862</v>
          </cell>
          <cell r="I337">
            <v>-678064.61528648192</v>
          </cell>
        </row>
        <row r="338">
          <cell r="A338">
            <v>321</v>
          </cell>
          <cell r="C338">
            <v>-678064.61528648192</v>
          </cell>
          <cell r="D338">
            <v>695.9074326833744</v>
          </cell>
          <cell r="E338">
            <v>0</v>
          </cell>
          <cell r="F338">
            <v>695.9074326833744</v>
          </cell>
          <cell r="G338">
            <v>5216.3382012599204</v>
          </cell>
          <cell r="H338">
            <v>-4520.4307685765461</v>
          </cell>
          <cell r="I338">
            <v>-683280.95348774188</v>
          </cell>
        </row>
        <row r="339">
          <cell r="A339">
            <v>322</v>
          </cell>
          <cell r="C339">
            <v>-683280.95348774188</v>
          </cell>
          <cell r="D339">
            <v>695.9074326833744</v>
          </cell>
          <cell r="E339">
            <v>0</v>
          </cell>
          <cell r="F339">
            <v>695.9074326833744</v>
          </cell>
          <cell r="G339">
            <v>5251.11378926832</v>
          </cell>
          <cell r="H339">
            <v>-4555.2063565849458</v>
          </cell>
          <cell r="I339">
            <v>-688532.06727701018</v>
          </cell>
        </row>
        <row r="340">
          <cell r="A340">
            <v>323</v>
          </cell>
          <cell r="C340">
            <v>-688532.06727701018</v>
          </cell>
          <cell r="D340">
            <v>695.9074326833744</v>
          </cell>
          <cell r="E340">
            <v>0</v>
          </cell>
          <cell r="F340">
            <v>695.9074326833744</v>
          </cell>
          <cell r="G340">
            <v>5286.1212145301088</v>
          </cell>
          <cell r="H340">
            <v>-4590.2137818467345</v>
          </cell>
          <cell r="I340">
            <v>-693818.18849154026</v>
          </cell>
        </row>
        <row r="341">
          <cell r="A341">
            <v>324</v>
          </cell>
          <cell r="C341">
            <v>-693818.18849154026</v>
          </cell>
          <cell r="D341">
            <v>695.9074326833744</v>
          </cell>
          <cell r="E341">
            <v>0</v>
          </cell>
          <cell r="F341">
            <v>695.9074326833744</v>
          </cell>
          <cell r="G341">
            <v>5321.3620226269759</v>
          </cell>
          <cell r="H341">
            <v>-4625.4545899436016</v>
          </cell>
          <cell r="I341">
            <v>-699139.55051416729</v>
          </cell>
        </row>
        <row r="342">
          <cell r="A342">
            <v>325</v>
          </cell>
          <cell r="C342">
            <v>-699139.55051416729</v>
          </cell>
          <cell r="D342">
            <v>695.9074326833744</v>
          </cell>
          <cell r="E342">
            <v>0</v>
          </cell>
          <cell r="F342">
            <v>695.9074326833744</v>
          </cell>
          <cell r="G342">
            <v>5356.8377694444898</v>
          </cell>
          <cell r="H342">
            <v>-4660.9303367611155</v>
          </cell>
          <cell r="I342">
            <v>-704496.38828361174</v>
          </cell>
        </row>
        <row r="343">
          <cell r="A343">
            <v>326</v>
          </cell>
          <cell r="C343">
            <v>-704496.38828361174</v>
          </cell>
          <cell r="D343">
            <v>695.9074326833744</v>
          </cell>
          <cell r="E343">
            <v>0</v>
          </cell>
          <cell r="F343">
            <v>695.9074326833744</v>
          </cell>
          <cell r="G343">
            <v>5392.550021240786</v>
          </cell>
          <cell r="H343">
            <v>-4696.6425885574117</v>
          </cell>
          <cell r="I343">
            <v>-709888.93830485258</v>
          </cell>
        </row>
        <row r="344">
          <cell r="A344">
            <v>327</v>
          </cell>
          <cell r="C344">
            <v>-709888.93830485258</v>
          </cell>
          <cell r="D344">
            <v>695.9074326833744</v>
          </cell>
          <cell r="E344">
            <v>0</v>
          </cell>
          <cell r="F344">
            <v>695.9074326833744</v>
          </cell>
          <cell r="G344">
            <v>5428.5003547157248</v>
          </cell>
          <cell r="H344">
            <v>-4732.5929220323505</v>
          </cell>
          <cell r="I344">
            <v>-715317.43865956832</v>
          </cell>
        </row>
        <row r="345">
          <cell r="A345">
            <v>328</v>
          </cell>
          <cell r="C345">
            <v>-715317.43865956832</v>
          </cell>
          <cell r="D345">
            <v>695.9074326833744</v>
          </cell>
          <cell r="E345">
            <v>0</v>
          </cell>
          <cell r="F345">
            <v>695.9074326833744</v>
          </cell>
          <cell r="G345">
            <v>5464.6903570804961</v>
          </cell>
          <cell r="H345">
            <v>-4768.7829243971219</v>
          </cell>
          <cell r="I345">
            <v>-720782.12901664886</v>
          </cell>
        </row>
        <row r="346">
          <cell r="A346">
            <v>329</v>
          </cell>
          <cell r="C346">
            <v>-720782.12901664886</v>
          </cell>
          <cell r="D346">
            <v>695.9074326833744</v>
          </cell>
          <cell r="E346">
            <v>0</v>
          </cell>
          <cell r="F346">
            <v>695.9074326833744</v>
          </cell>
          <cell r="G346">
            <v>5501.1216261276995</v>
          </cell>
          <cell r="H346">
            <v>-4805.2141934443252</v>
          </cell>
          <cell r="I346">
            <v>-726283.25064277661</v>
          </cell>
        </row>
        <row r="347">
          <cell r="A347">
            <v>330</v>
          </cell>
          <cell r="C347">
            <v>-726283.25064277661</v>
          </cell>
          <cell r="D347">
            <v>695.9074326833744</v>
          </cell>
          <cell r="E347">
            <v>0</v>
          </cell>
          <cell r="F347">
            <v>695.9074326833744</v>
          </cell>
          <cell r="G347">
            <v>5537.7957703018847</v>
          </cell>
          <cell r="H347">
            <v>-4841.8883376185104</v>
          </cell>
          <cell r="I347">
            <v>-731821.04641307844</v>
          </cell>
        </row>
        <row r="348">
          <cell r="A348">
            <v>331</v>
          </cell>
          <cell r="C348">
            <v>-731821.04641307844</v>
          </cell>
          <cell r="D348">
            <v>695.9074326833744</v>
          </cell>
          <cell r="E348">
            <v>0</v>
          </cell>
          <cell r="F348">
            <v>695.9074326833744</v>
          </cell>
          <cell r="G348">
            <v>5574.7144087705638</v>
          </cell>
          <cell r="H348">
            <v>-4878.8069760871895</v>
          </cell>
          <cell r="I348">
            <v>-737395.76082184899</v>
          </cell>
        </row>
        <row r="349">
          <cell r="A349">
            <v>332</v>
          </cell>
          <cell r="C349">
            <v>-737395.76082184899</v>
          </cell>
          <cell r="D349">
            <v>695.9074326833744</v>
          </cell>
          <cell r="E349">
            <v>0</v>
          </cell>
          <cell r="F349">
            <v>695.9074326833744</v>
          </cell>
          <cell r="G349">
            <v>5611.8791714957015</v>
          </cell>
          <cell r="H349">
            <v>-4915.9717388123272</v>
          </cell>
          <cell r="I349">
            <v>-743007.63999334467</v>
          </cell>
        </row>
        <row r="350">
          <cell r="A350">
            <v>333</v>
          </cell>
          <cell r="C350">
            <v>-743007.63999334467</v>
          </cell>
          <cell r="D350">
            <v>695.9074326833744</v>
          </cell>
          <cell r="E350">
            <v>0</v>
          </cell>
          <cell r="F350">
            <v>695.9074326833744</v>
          </cell>
          <cell r="G350">
            <v>5649.2916993056724</v>
          </cell>
          <cell r="H350">
            <v>-4953.3842666222981</v>
          </cell>
          <cell r="I350">
            <v>-748656.93169265031</v>
          </cell>
        </row>
        <row r="351">
          <cell r="A351">
            <v>334</v>
          </cell>
          <cell r="C351">
            <v>-748656.93169265031</v>
          </cell>
          <cell r="D351">
            <v>695.9074326833744</v>
          </cell>
          <cell r="E351">
            <v>0</v>
          </cell>
          <cell r="F351">
            <v>695.9074326833744</v>
          </cell>
          <cell r="G351">
            <v>5686.9536439677095</v>
          </cell>
          <cell r="H351">
            <v>-4991.0462112843352</v>
          </cell>
          <cell r="I351">
            <v>-754343.88533661806</v>
          </cell>
        </row>
        <row r="352">
          <cell r="A352">
            <v>335</v>
          </cell>
          <cell r="C352">
            <v>-754343.88533661806</v>
          </cell>
          <cell r="D352">
            <v>695.9074326833744</v>
          </cell>
          <cell r="E352">
            <v>0</v>
          </cell>
          <cell r="F352">
            <v>695.9074326833744</v>
          </cell>
          <cell r="G352">
            <v>5724.8666682608282</v>
          </cell>
          <cell r="H352">
            <v>-5028.9592355774539</v>
          </cell>
          <cell r="I352">
            <v>-760068.75200487883</v>
          </cell>
        </row>
        <row r="353">
          <cell r="A353">
            <v>336</v>
          </cell>
          <cell r="C353">
            <v>-760068.75200487883</v>
          </cell>
          <cell r="D353">
            <v>695.9074326833744</v>
          </cell>
          <cell r="E353">
            <v>0</v>
          </cell>
          <cell r="F353">
            <v>695.9074326833744</v>
          </cell>
          <cell r="G353">
            <v>5763.0324460492329</v>
          </cell>
          <cell r="H353">
            <v>-5067.1250133658586</v>
          </cell>
          <cell r="I353">
            <v>-765831.7844509281</v>
          </cell>
        </row>
        <row r="354">
          <cell r="A354">
            <v>337</v>
          </cell>
          <cell r="C354">
            <v>-765831.7844509281</v>
          </cell>
          <cell r="D354">
            <v>695.9074326833744</v>
          </cell>
          <cell r="E354">
            <v>0</v>
          </cell>
          <cell r="F354">
            <v>695.9074326833744</v>
          </cell>
          <cell r="G354">
            <v>5801.4526623562278</v>
          </cell>
          <cell r="H354">
            <v>-5105.5452296728536</v>
          </cell>
          <cell r="I354">
            <v>-771633.2371132843</v>
          </cell>
        </row>
        <row r="355">
          <cell r="A355">
            <v>338</v>
          </cell>
          <cell r="C355">
            <v>-771633.2371132843</v>
          </cell>
          <cell r="D355">
            <v>695.9074326833744</v>
          </cell>
          <cell r="E355">
            <v>0</v>
          </cell>
          <cell r="F355">
            <v>695.9074326833744</v>
          </cell>
          <cell r="G355">
            <v>5840.1290134386027</v>
          </cell>
          <cell r="H355">
            <v>-5144.2215807552284</v>
          </cell>
          <cell r="I355">
            <v>-777473.36612672289</v>
          </cell>
        </row>
        <row r="356">
          <cell r="A356">
            <v>339</v>
          </cell>
          <cell r="C356">
            <v>-777473.36612672289</v>
          </cell>
          <cell r="D356">
            <v>695.9074326833744</v>
          </cell>
          <cell r="E356">
            <v>0</v>
          </cell>
          <cell r="F356">
            <v>695.9074326833744</v>
          </cell>
          <cell r="G356">
            <v>5879.0632068615269</v>
          </cell>
          <cell r="H356">
            <v>-5183.1557741781526</v>
          </cell>
          <cell r="I356">
            <v>-783352.42933358438</v>
          </cell>
        </row>
        <row r="357">
          <cell r="A357">
            <v>340</v>
          </cell>
          <cell r="C357">
            <v>-783352.42933358438</v>
          </cell>
          <cell r="D357">
            <v>695.9074326833744</v>
          </cell>
          <cell r="E357">
            <v>0</v>
          </cell>
          <cell r="F357">
            <v>695.9074326833744</v>
          </cell>
          <cell r="G357">
            <v>5918.2569615739367</v>
          </cell>
          <cell r="H357">
            <v>-5222.3495288905624</v>
          </cell>
          <cell r="I357">
            <v>-789270.68629515835</v>
          </cell>
        </row>
        <row r="358">
          <cell r="A358">
            <v>341</v>
          </cell>
          <cell r="C358">
            <v>-789270.68629515835</v>
          </cell>
          <cell r="D358">
            <v>695.9074326833744</v>
          </cell>
          <cell r="E358">
            <v>0</v>
          </cell>
          <cell r="F358">
            <v>695.9074326833744</v>
          </cell>
          <cell r="G358">
            <v>5957.7120079844299</v>
          </cell>
          <cell r="H358">
            <v>-5261.8045753010556</v>
          </cell>
          <cell r="I358">
            <v>-795228.39830314275</v>
          </cell>
        </row>
        <row r="359">
          <cell r="A359">
            <v>342</v>
          </cell>
          <cell r="C359">
            <v>-795228.39830314275</v>
          </cell>
          <cell r="D359">
            <v>695.9074326833744</v>
          </cell>
          <cell r="E359">
            <v>0</v>
          </cell>
          <cell r="F359">
            <v>695.9074326833744</v>
          </cell>
          <cell r="G359">
            <v>5997.4300880376595</v>
          </cell>
          <cell r="H359">
            <v>-5301.5226553542852</v>
          </cell>
          <cell r="I359">
            <v>-801225.82839118037</v>
          </cell>
        </row>
        <row r="360">
          <cell r="A360">
            <v>343</v>
          </cell>
          <cell r="C360">
            <v>-801225.82839118037</v>
          </cell>
          <cell r="D360">
            <v>695.9074326833744</v>
          </cell>
          <cell r="E360">
            <v>0</v>
          </cell>
          <cell r="F360">
            <v>695.9074326833744</v>
          </cell>
          <cell r="G360">
            <v>6037.4129552912436</v>
          </cell>
          <cell r="H360">
            <v>-5341.5055226078694</v>
          </cell>
          <cell r="I360">
            <v>-807263.24134647159</v>
          </cell>
        </row>
        <row r="361">
          <cell r="A361">
            <v>344</v>
          </cell>
          <cell r="C361">
            <v>-807263.24134647159</v>
          </cell>
          <cell r="D361">
            <v>695.9074326833744</v>
          </cell>
          <cell r="E361">
            <v>0</v>
          </cell>
          <cell r="F361">
            <v>695.9074326833744</v>
          </cell>
          <cell r="G361">
            <v>6077.662374993185</v>
          </cell>
          <cell r="H361">
            <v>-5381.7549423098108</v>
          </cell>
          <cell r="I361">
            <v>-813340.9037214648</v>
          </cell>
        </row>
        <row r="362">
          <cell r="A362">
            <v>345</v>
          </cell>
          <cell r="C362">
            <v>-813340.9037214648</v>
          </cell>
          <cell r="D362">
            <v>695.9074326833744</v>
          </cell>
          <cell r="E362">
            <v>0</v>
          </cell>
          <cell r="F362">
            <v>695.9074326833744</v>
          </cell>
          <cell r="G362">
            <v>6118.1801241598068</v>
          </cell>
          <cell r="H362">
            <v>-5422.2726914764326</v>
          </cell>
          <cell r="I362">
            <v>-819459.08384562458</v>
          </cell>
        </row>
        <row r="363">
          <cell r="A363">
            <v>346</v>
          </cell>
          <cell r="C363">
            <v>-819459.08384562458</v>
          </cell>
          <cell r="D363">
            <v>695.9074326833744</v>
          </cell>
          <cell r="E363">
            <v>0</v>
          </cell>
          <cell r="F363">
            <v>695.9074326833744</v>
          </cell>
          <cell r="G363">
            <v>6158.9679916542054</v>
          </cell>
          <cell r="H363">
            <v>-5463.0605589708312</v>
          </cell>
          <cell r="I363">
            <v>-825618.05183727876</v>
          </cell>
        </row>
        <row r="364">
          <cell r="A364">
            <v>347</v>
          </cell>
          <cell r="C364">
            <v>-825618.05183727876</v>
          </cell>
          <cell r="D364">
            <v>695.9074326833744</v>
          </cell>
          <cell r="E364">
            <v>0</v>
          </cell>
          <cell r="F364">
            <v>695.9074326833744</v>
          </cell>
          <cell r="G364">
            <v>6200.0277782652329</v>
          </cell>
          <cell r="H364">
            <v>-5504.1203455818586</v>
          </cell>
          <cell r="I364">
            <v>-831818.07961554395</v>
          </cell>
        </row>
        <row r="365">
          <cell r="A365">
            <v>348</v>
          </cell>
          <cell r="C365">
            <v>-831818.07961554395</v>
          </cell>
          <cell r="D365">
            <v>695.9074326833744</v>
          </cell>
          <cell r="E365">
            <v>0</v>
          </cell>
          <cell r="F365">
            <v>695.9074326833744</v>
          </cell>
          <cell r="G365">
            <v>6241.3612967870013</v>
          </cell>
          <cell r="H365">
            <v>-5545.453864103627</v>
          </cell>
          <cell r="I365">
            <v>-838059.44091233099</v>
          </cell>
        </row>
        <row r="366">
          <cell r="A366">
            <v>349</v>
          </cell>
          <cell r="C366">
            <v>-838059.44091233099</v>
          </cell>
          <cell r="D366">
            <v>695.9074326833744</v>
          </cell>
          <cell r="E366">
            <v>0</v>
          </cell>
          <cell r="F366">
            <v>695.9074326833744</v>
          </cell>
          <cell r="G366">
            <v>6282.9703720989146</v>
          </cell>
          <cell r="H366">
            <v>-5587.0629394155403</v>
          </cell>
          <cell r="I366">
            <v>-844342.41128442995</v>
          </cell>
        </row>
        <row r="367">
          <cell r="A367">
            <v>350</v>
          </cell>
          <cell r="C367">
            <v>-844342.41128442995</v>
          </cell>
          <cell r="D367">
            <v>695.9074326833744</v>
          </cell>
          <cell r="E367">
            <v>0</v>
          </cell>
          <cell r="F367">
            <v>695.9074326833744</v>
          </cell>
          <cell r="G367">
            <v>6324.85684124624</v>
          </cell>
          <cell r="H367">
            <v>-5628.9494085628658</v>
          </cell>
          <cell r="I367">
            <v>-850667.2681256762</v>
          </cell>
        </row>
        <row r="368">
          <cell r="A368">
            <v>351</v>
          </cell>
          <cell r="C368">
            <v>-850667.2681256762</v>
          </cell>
          <cell r="D368">
            <v>695.9074326833744</v>
          </cell>
          <cell r="E368">
            <v>0</v>
          </cell>
          <cell r="F368">
            <v>695.9074326833744</v>
          </cell>
          <cell r="G368">
            <v>6367.0225535212148</v>
          </cell>
          <cell r="H368">
            <v>-5671.1151208378405</v>
          </cell>
          <cell r="I368">
            <v>-857034.29067919741</v>
          </cell>
        </row>
        <row r="369">
          <cell r="A369">
            <v>352</v>
          </cell>
          <cell r="C369">
            <v>-857034.29067919741</v>
          </cell>
          <cell r="D369">
            <v>695.9074326833744</v>
          </cell>
          <cell r="E369">
            <v>0</v>
          </cell>
          <cell r="F369">
            <v>695.9074326833744</v>
          </cell>
          <cell r="G369">
            <v>6409.4693705446907</v>
          </cell>
          <cell r="H369">
            <v>-5713.5619378613164</v>
          </cell>
          <cell r="I369">
            <v>-863443.76004974206</v>
          </cell>
        </row>
        <row r="370">
          <cell r="A370">
            <v>353</v>
          </cell>
          <cell r="C370">
            <v>-863443.76004974206</v>
          </cell>
          <cell r="D370">
            <v>695.9074326833744</v>
          </cell>
          <cell r="E370">
            <v>0</v>
          </cell>
          <cell r="F370">
            <v>695.9074326833744</v>
          </cell>
          <cell r="G370">
            <v>6452.1991663483213</v>
          </cell>
          <cell r="H370">
            <v>-5756.2917336649471</v>
          </cell>
          <cell r="I370">
            <v>-869895.95921609038</v>
          </cell>
        </row>
        <row r="371">
          <cell r="A371">
            <v>354</v>
          </cell>
          <cell r="C371">
            <v>-869895.95921609038</v>
          </cell>
          <cell r="D371">
            <v>695.9074326833744</v>
          </cell>
          <cell r="E371">
            <v>0</v>
          </cell>
          <cell r="F371">
            <v>695.9074326833744</v>
          </cell>
          <cell r="G371">
            <v>6495.2138274573099</v>
          </cell>
          <cell r="H371">
            <v>-5799.3063947739356</v>
          </cell>
          <cell r="I371">
            <v>-876391.17304354766</v>
          </cell>
        </row>
        <row r="372">
          <cell r="A372">
            <v>355</v>
          </cell>
          <cell r="C372">
            <v>-876391.17304354766</v>
          </cell>
          <cell r="D372">
            <v>695.9074326833744</v>
          </cell>
          <cell r="E372">
            <v>0</v>
          </cell>
          <cell r="F372">
            <v>695.9074326833744</v>
          </cell>
          <cell r="G372">
            <v>6538.5152529736924</v>
          </cell>
          <cell r="H372">
            <v>-5842.6078202903182</v>
          </cell>
          <cell r="I372">
            <v>-882929.68829652132</v>
          </cell>
        </row>
        <row r="373">
          <cell r="A373">
            <v>356</v>
          </cell>
          <cell r="C373">
            <v>-882929.68829652132</v>
          </cell>
          <cell r="D373">
            <v>695.9074326833744</v>
          </cell>
          <cell r="E373">
            <v>0</v>
          </cell>
          <cell r="F373">
            <v>695.9074326833744</v>
          </cell>
          <cell r="G373">
            <v>6582.1053546601825</v>
          </cell>
          <cell r="H373">
            <v>-5886.1979219768082</v>
          </cell>
          <cell r="I373">
            <v>-889511.79365118151</v>
          </cell>
        </row>
        <row r="374">
          <cell r="A374">
            <v>357</v>
          </cell>
          <cell r="C374">
            <v>-889511.79365118151</v>
          </cell>
          <cell r="D374">
            <v>695.9074326833744</v>
          </cell>
          <cell r="E374">
            <v>0</v>
          </cell>
          <cell r="F374">
            <v>695.9074326833744</v>
          </cell>
          <cell r="G374">
            <v>6625.9860570245846</v>
          </cell>
          <cell r="H374">
            <v>-5930.0786243412103</v>
          </cell>
          <cell r="I374">
            <v>-896137.77970820607</v>
          </cell>
        </row>
        <row r="375">
          <cell r="A375">
            <v>358</v>
          </cell>
          <cell r="C375">
            <v>-896137.77970820607</v>
          </cell>
          <cell r="D375">
            <v>695.9074326833744</v>
          </cell>
          <cell r="E375">
            <v>0</v>
          </cell>
          <cell r="F375">
            <v>695.9074326833744</v>
          </cell>
          <cell r="G375">
            <v>6670.159297404748</v>
          </cell>
          <cell r="H375">
            <v>-5974.2518647213737</v>
          </cell>
          <cell r="I375">
            <v>-902807.93900561077</v>
          </cell>
        </row>
        <row r="376">
          <cell r="A376">
            <v>359</v>
          </cell>
          <cell r="C376">
            <v>-902807.93900561077</v>
          </cell>
          <cell r="D376">
            <v>695.9074326833744</v>
          </cell>
          <cell r="E376">
            <v>0</v>
          </cell>
          <cell r="F376">
            <v>695.9074326833744</v>
          </cell>
          <cell r="G376">
            <v>6714.6270260541123</v>
          </cell>
          <cell r="H376">
            <v>-6018.719593370738</v>
          </cell>
          <cell r="I376">
            <v>-909522.56603166484</v>
          </cell>
        </row>
        <row r="377">
          <cell r="A377">
            <v>360</v>
          </cell>
          <cell r="C377">
            <v>-909522.56603166484</v>
          </cell>
          <cell r="D377">
            <v>695.9074326833744</v>
          </cell>
          <cell r="E377">
            <v>0</v>
          </cell>
          <cell r="F377">
            <v>695.9074326833744</v>
          </cell>
          <cell r="G377">
            <v>6759.3912062278059</v>
          </cell>
          <cell r="H377">
            <v>-6063.4837735444316</v>
          </cell>
          <cell r="I377">
            <v>-916281.95723789267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Income&amp;Cash Flows"/>
      <sheetName val="Proj. Bal. Sheets"/>
      <sheetName val="Key Financial Ratios"/>
      <sheetName val="Graphs"/>
      <sheetName val="My Macros"/>
      <sheetName val="NELLIK"/>
      <sheetName val="Income&amp;Cash_Flows"/>
      <sheetName val="Proj__Bal__Sheets"/>
      <sheetName val="Key_Financial_Ratios"/>
      <sheetName val="My_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tabSelected="1" view="pageBreakPreview" zoomScale="98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9" sqref="D49"/>
    </sheetView>
  </sheetViews>
  <sheetFormatPr defaultColWidth="9.140625" defaultRowHeight="11.25" x14ac:dyDescent="0.2"/>
  <cols>
    <col min="1" max="1" width="3.7109375" style="8" customWidth="1"/>
    <col min="2" max="2" width="19.42578125" style="8" customWidth="1"/>
    <col min="3" max="3" width="7.7109375" style="14" customWidth="1"/>
    <col min="4" max="4" width="11.5703125" style="14" bestFit="1" customWidth="1"/>
    <col min="5" max="5" width="11.5703125" style="14" customWidth="1"/>
    <col min="6" max="7" width="11.140625" style="14" bestFit="1" customWidth="1"/>
    <col min="8" max="8" width="11" style="14" bestFit="1" customWidth="1"/>
    <col min="9" max="9" width="11.140625" style="14" bestFit="1" customWidth="1"/>
    <col min="10" max="11" width="11.42578125" style="14" bestFit="1" customWidth="1"/>
    <col min="12" max="12" width="11.7109375" style="14" bestFit="1" customWidth="1"/>
    <col min="13" max="13" width="11.5703125" style="14" bestFit="1" customWidth="1"/>
    <col min="14" max="14" width="11" style="9" bestFit="1" customWidth="1"/>
    <col min="15" max="15" width="11" style="37" customWidth="1"/>
    <col min="16" max="16" width="13.42578125" style="62" bestFit="1" customWidth="1"/>
    <col min="17" max="16384" width="9.140625" style="8"/>
  </cols>
  <sheetData>
    <row r="1" spans="1:16" s="5" customFormat="1" ht="15" x14ac:dyDescent="0.2">
      <c r="A1" s="235" t="s">
        <v>66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7"/>
    </row>
    <row r="2" spans="1:16" s="5" customFormat="1" ht="15" x14ac:dyDescent="0.2">
      <c r="A2" s="235" t="s">
        <v>73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7"/>
    </row>
    <row r="3" spans="1:16" s="5" customFormat="1" ht="12.75" x14ac:dyDescent="0.2">
      <c r="A3" s="184"/>
      <c r="B3" s="185"/>
      <c r="C3" s="187" t="s">
        <v>74</v>
      </c>
      <c r="D3" s="188">
        <v>42736</v>
      </c>
      <c r="E3" s="189" t="s">
        <v>81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</row>
    <row r="4" spans="1:16" s="6" customFormat="1" ht="12.75" x14ac:dyDescent="0.2">
      <c r="A4" s="19"/>
      <c r="B4" s="4"/>
      <c r="C4" s="4" t="s">
        <v>8</v>
      </c>
      <c r="D4" s="190">
        <f>D3</f>
        <v>42736</v>
      </c>
      <c r="E4" s="190">
        <f>D4+31</f>
        <v>42767</v>
      </c>
      <c r="F4" s="190">
        <f t="shared" ref="F4:O4" si="0">E4+31</f>
        <v>42798</v>
      </c>
      <c r="G4" s="190">
        <f t="shared" si="0"/>
        <v>42829</v>
      </c>
      <c r="H4" s="190">
        <f t="shared" si="0"/>
        <v>42860</v>
      </c>
      <c r="I4" s="190">
        <f t="shared" si="0"/>
        <v>42891</v>
      </c>
      <c r="J4" s="190">
        <f t="shared" si="0"/>
        <v>42922</v>
      </c>
      <c r="K4" s="190">
        <f t="shared" si="0"/>
        <v>42953</v>
      </c>
      <c r="L4" s="190">
        <f t="shared" si="0"/>
        <v>42984</v>
      </c>
      <c r="M4" s="190">
        <f t="shared" si="0"/>
        <v>43015</v>
      </c>
      <c r="N4" s="190">
        <f t="shared" si="0"/>
        <v>43046</v>
      </c>
      <c r="O4" s="190">
        <f t="shared" si="0"/>
        <v>43077</v>
      </c>
      <c r="P4" s="20" t="s">
        <v>6</v>
      </c>
    </row>
    <row r="5" spans="1:16" s="7" customFormat="1" ht="12" x14ac:dyDescent="0.2">
      <c r="A5" s="21" t="s">
        <v>0</v>
      </c>
      <c r="B5" s="22"/>
      <c r="C5" s="22"/>
      <c r="D5" s="220"/>
      <c r="E5" s="191">
        <f t="shared" ref="E5" si="1">D56</f>
        <v>0</v>
      </c>
      <c r="F5" s="18">
        <f t="shared" ref="F5" si="2">E56</f>
        <v>-101.98125832657028</v>
      </c>
      <c r="G5" s="18">
        <f t="shared" ref="G5" si="3">F56</f>
        <v>-203.96251665314057</v>
      </c>
      <c r="H5" s="18">
        <f t="shared" ref="H5" si="4">G56</f>
        <v>-305.94377497971084</v>
      </c>
      <c r="I5" s="18">
        <f t="shared" ref="I5" si="5">H56</f>
        <v>-407.92503330628114</v>
      </c>
      <c r="J5" s="18">
        <f t="shared" ref="J5" si="6">I56</f>
        <v>-509.90629163285143</v>
      </c>
      <c r="K5" s="18">
        <f t="shared" ref="K5" si="7">J56</f>
        <v>-611.88754995942168</v>
      </c>
      <c r="L5" s="18">
        <f t="shared" ref="L5" si="8">K56</f>
        <v>-713.86880828599192</v>
      </c>
      <c r="M5" s="18">
        <f t="shared" ref="M5" si="9">L56</f>
        <v>-815.85006661256216</v>
      </c>
      <c r="N5" s="18">
        <f t="shared" ref="N5" si="10">M56</f>
        <v>-917.8313249391324</v>
      </c>
      <c r="O5" s="18">
        <f t="shared" ref="O5" si="11">N56</f>
        <v>-1019.8125832657026</v>
      </c>
      <c r="P5" s="23"/>
    </row>
    <row r="6" spans="1:16" s="7" customFormat="1" ht="12" x14ac:dyDescent="0.2">
      <c r="A6" s="24" t="s">
        <v>20</v>
      </c>
      <c r="B6" s="3"/>
      <c r="C6" s="3"/>
      <c r="D6" s="221"/>
      <c r="E6" s="192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25"/>
    </row>
    <row r="7" spans="1:16" s="73" customFormat="1" ht="12" x14ac:dyDescent="0.2">
      <c r="A7" s="71"/>
      <c r="B7" s="85" t="s">
        <v>70</v>
      </c>
      <c r="C7" s="85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95"/>
      <c r="O7" s="95"/>
      <c r="P7" s="72">
        <f>SUM(D7:O7)</f>
        <v>0</v>
      </c>
    </row>
    <row r="8" spans="1:16" s="73" customFormat="1" ht="12" x14ac:dyDescent="0.2">
      <c r="A8" s="71"/>
      <c r="B8" s="85" t="s">
        <v>71</v>
      </c>
      <c r="C8" s="85"/>
      <c r="D8" s="223"/>
      <c r="E8" s="194"/>
      <c r="F8" s="93"/>
      <c r="G8" s="93"/>
      <c r="H8" s="93"/>
      <c r="I8" s="93"/>
      <c r="J8" s="93"/>
      <c r="K8" s="93"/>
      <c r="L8" s="93"/>
      <c r="M8" s="93"/>
      <c r="N8" s="93"/>
      <c r="O8" s="93"/>
      <c r="P8" s="72">
        <f>SUM(D8:O8)</f>
        <v>0</v>
      </c>
    </row>
    <row r="9" spans="1:16" s="76" customFormat="1" ht="12" x14ac:dyDescent="0.2">
      <c r="A9" s="74"/>
      <c r="B9" s="85" t="s">
        <v>72</v>
      </c>
      <c r="C9" s="86"/>
      <c r="D9" s="222"/>
      <c r="E9" s="193"/>
      <c r="F9" s="95"/>
      <c r="G9" s="95"/>
      <c r="H9" s="95"/>
      <c r="I9" s="95"/>
      <c r="J9" s="95"/>
      <c r="K9" s="95"/>
      <c r="L9" s="95"/>
      <c r="M9" s="95"/>
      <c r="N9" s="94"/>
      <c r="O9" s="93"/>
      <c r="P9" s="72">
        <f>SUM(D9:O9)</f>
        <v>0</v>
      </c>
    </row>
    <row r="10" spans="1:16" s="76" customFormat="1" ht="12" x14ac:dyDescent="0.2">
      <c r="A10" s="74"/>
      <c r="B10" s="85"/>
      <c r="C10" s="86"/>
      <c r="D10" s="224"/>
      <c r="E10" s="195"/>
      <c r="F10" s="95"/>
      <c r="G10" s="95"/>
      <c r="H10" s="95"/>
      <c r="I10" s="95"/>
      <c r="J10" s="95"/>
      <c r="K10" s="95"/>
      <c r="L10" s="95"/>
      <c r="M10" s="95"/>
      <c r="N10" s="94"/>
      <c r="O10" s="93"/>
      <c r="P10" s="72"/>
    </row>
    <row r="11" spans="1:16" s="76" customFormat="1" ht="12" x14ac:dyDescent="0.2">
      <c r="A11" s="74"/>
      <c r="B11" s="85"/>
      <c r="C11" s="86"/>
      <c r="D11" s="224"/>
      <c r="E11" s="195"/>
      <c r="F11" s="95"/>
      <c r="G11" s="95"/>
      <c r="H11" s="95"/>
      <c r="I11" s="95"/>
      <c r="J11" s="95"/>
      <c r="K11" s="95"/>
      <c r="L11" s="95"/>
      <c r="M11" s="95"/>
      <c r="N11" s="94"/>
      <c r="O11" s="93"/>
      <c r="P11" s="72">
        <f>SUM(D11:O11)</f>
        <v>0</v>
      </c>
    </row>
    <row r="12" spans="1:16" s="7" customFormat="1" ht="12" x14ac:dyDescent="0.2">
      <c r="A12" s="69"/>
      <c r="B12" s="30" t="s">
        <v>14</v>
      </c>
      <c r="C12" s="30"/>
      <c r="D12" s="225">
        <f>SUM(D7:D11)</f>
        <v>0</v>
      </c>
      <c r="E12" s="196">
        <f t="shared" ref="E12:N12" si="12">SUM(E7:E11)</f>
        <v>0</v>
      </c>
      <c r="F12" s="96">
        <f t="shared" si="12"/>
        <v>0</v>
      </c>
      <c r="G12" s="96">
        <f>SUM(G7:G11)</f>
        <v>0</v>
      </c>
      <c r="H12" s="96">
        <f t="shared" si="12"/>
        <v>0</v>
      </c>
      <c r="I12" s="96">
        <f t="shared" si="12"/>
        <v>0</v>
      </c>
      <c r="J12" s="96">
        <f t="shared" si="12"/>
        <v>0</v>
      </c>
      <c r="K12" s="96">
        <f t="shared" si="12"/>
        <v>0</v>
      </c>
      <c r="L12" s="96">
        <f t="shared" si="12"/>
        <v>0</v>
      </c>
      <c r="M12" s="96">
        <f t="shared" si="12"/>
        <v>0</v>
      </c>
      <c r="N12" s="96">
        <f t="shared" si="12"/>
        <v>0</v>
      </c>
      <c r="O12" s="96">
        <f>SUM(O7:O11)</f>
        <v>0</v>
      </c>
      <c r="P12" s="63">
        <f>SUM(P7:P11)</f>
        <v>0</v>
      </c>
    </row>
    <row r="13" spans="1:16" s="7" customFormat="1" ht="12" x14ac:dyDescent="0.2">
      <c r="A13" s="26"/>
      <c r="B13" s="3" t="s">
        <v>3</v>
      </c>
      <c r="C13" s="3"/>
      <c r="D13" s="226"/>
      <c r="E13" s="1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25">
        <f>SUM(D13:O13)</f>
        <v>0</v>
      </c>
    </row>
    <row r="14" spans="1:16" s="7" customFormat="1" ht="12" x14ac:dyDescent="0.2">
      <c r="A14" s="26"/>
      <c r="B14" s="3" t="s">
        <v>27</v>
      </c>
      <c r="C14" s="3"/>
      <c r="D14" s="227"/>
      <c r="E14" s="1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25">
        <f>SUM(D14:O14)</f>
        <v>0</v>
      </c>
    </row>
    <row r="15" spans="1:16" s="7" customFormat="1" ht="12" x14ac:dyDescent="0.2">
      <c r="A15" s="69"/>
      <c r="B15" s="30" t="s">
        <v>22</v>
      </c>
      <c r="C15" s="30"/>
      <c r="D15" s="225">
        <f t="shared" ref="D15:P15" si="13">SUM(D13:D14)</f>
        <v>0</v>
      </c>
      <c r="E15" s="196">
        <f t="shared" si="13"/>
        <v>0</v>
      </c>
      <c r="F15" s="96">
        <f t="shared" si="13"/>
        <v>0</v>
      </c>
      <c r="G15" s="96">
        <f t="shared" si="13"/>
        <v>0</v>
      </c>
      <c r="H15" s="96">
        <f t="shared" si="13"/>
        <v>0</v>
      </c>
      <c r="I15" s="96">
        <f t="shared" si="13"/>
        <v>0</v>
      </c>
      <c r="J15" s="96">
        <f t="shared" si="13"/>
        <v>0</v>
      </c>
      <c r="K15" s="96">
        <f t="shared" si="13"/>
        <v>0</v>
      </c>
      <c r="L15" s="96">
        <f t="shared" si="13"/>
        <v>0</v>
      </c>
      <c r="M15" s="96">
        <f t="shared" si="13"/>
        <v>0</v>
      </c>
      <c r="N15" s="96">
        <f t="shared" si="13"/>
        <v>0</v>
      </c>
      <c r="O15" s="96">
        <f t="shared" si="13"/>
        <v>0</v>
      </c>
      <c r="P15" s="63">
        <f t="shared" si="13"/>
        <v>0</v>
      </c>
    </row>
    <row r="16" spans="1:16" s="35" customFormat="1" ht="12" x14ac:dyDescent="0.2">
      <c r="A16" s="28" t="s">
        <v>60</v>
      </c>
      <c r="C16" s="28"/>
      <c r="D16" s="225">
        <f>D12+D15</f>
        <v>0</v>
      </c>
      <c r="E16" s="196">
        <f t="shared" ref="E16:J16" si="14">E12+E15</f>
        <v>0</v>
      </c>
      <c r="F16" s="96">
        <f t="shared" si="14"/>
        <v>0</v>
      </c>
      <c r="G16" s="96">
        <f t="shared" si="14"/>
        <v>0</v>
      </c>
      <c r="H16" s="96">
        <f t="shared" si="14"/>
        <v>0</v>
      </c>
      <c r="I16" s="96">
        <f t="shared" si="14"/>
        <v>0</v>
      </c>
      <c r="J16" s="96">
        <f t="shared" si="14"/>
        <v>0</v>
      </c>
      <c r="K16" s="96">
        <f>K12+K15</f>
        <v>0</v>
      </c>
      <c r="L16" s="96">
        <f t="shared" ref="L16" si="15">L12+L15</f>
        <v>0</v>
      </c>
      <c r="M16" s="96">
        <f t="shared" ref="M16" si="16">M12+M15</f>
        <v>0</v>
      </c>
      <c r="N16" s="96">
        <f t="shared" ref="N16:O16" si="17">N12+N15</f>
        <v>0</v>
      </c>
      <c r="O16" s="96">
        <f t="shared" si="17"/>
        <v>0</v>
      </c>
      <c r="P16" s="65">
        <f>SUM(P12+P15)</f>
        <v>0</v>
      </c>
    </row>
    <row r="17" spans="1:16" s="35" customFormat="1" ht="12" x14ac:dyDescent="0.2">
      <c r="A17" s="2"/>
      <c r="B17" s="2"/>
      <c r="C17" s="2"/>
      <c r="D17" s="228"/>
      <c r="E17" s="198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8"/>
    </row>
    <row r="18" spans="1:16" s="7" customFormat="1" ht="12" x14ac:dyDescent="0.2">
      <c r="A18" s="24" t="s">
        <v>1</v>
      </c>
      <c r="B18" s="3"/>
      <c r="C18" s="3"/>
      <c r="D18" s="229"/>
      <c r="E18" s="199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25"/>
    </row>
    <row r="19" spans="1:16" s="7" customFormat="1" ht="8.25" customHeight="1" x14ac:dyDescent="0.2">
      <c r="A19" s="24"/>
      <c r="B19" s="3"/>
      <c r="C19" s="3"/>
      <c r="D19" s="229"/>
      <c r="E19" s="199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25"/>
    </row>
    <row r="20" spans="1:16" s="7" customFormat="1" ht="12" x14ac:dyDescent="0.2">
      <c r="A20" s="24" t="s">
        <v>80</v>
      </c>
      <c r="B20" s="3"/>
      <c r="C20" s="3"/>
      <c r="D20" s="229"/>
      <c r="E20" s="199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25"/>
    </row>
    <row r="21" spans="1:16" s="76" customFormat="1" ht="12" x14ac:dyDescent="0.2">
      <c r="A21" s="74"/>
      <c r="B21" s="89" t="s">
        <v>68</v>
      </c>
      <c r="C21" s="87"/>
      <c r="D21" s="208"/>
      <c r="E21" s="200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75">
        <f t="shared" ref="P21:P26" si="18">SUM(D21:O21)</f>
        <v>0</v>
      </c>
    </row>
    <row r="22" spans="1:16" s="76" customFormat="1" ht="12" x14ac:dyDescent="0.2">
      <c r="A22" s="74"/>
      <c r="B22" s="89" t="s">
        <v>24</v>
      </c>
      <c r="C22" s="87"/>
      <c r="D22" s="208"/>
      <c r="E22" s="200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75">
        <f t="shared" si="18"/>
        <v>0</v>
      </c>
    </row>
    <row r="23" spans="1:16" s="76" customFormat="1" ht="12" x14ac:dyDescent="0.2">
      <c r="A23" s="74"/>
      <c r="B23" s="89" t="s">
        <v>69</v>
      </c>
      <c r="C23" s="87"/>
      <c r="D23" s="208"/>
      <c r="E23" s="20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75">
        <f>SUM(D23:O23)</f>
        <v>0</v>
      </c>
    </row>
    <row r="24" spans="1:16" s="76" customFormat="1" ht="12" x14ac:dyDescent="0.2">
      <c r="A24" s="74"/>
      <c r="B24" s="89" t="s">
        <v>59</v>
      </c>
      <c r="C24" s="87"/>
      <c r="D24" s="208">
        <f>'Amortization Table'!Loan_Amount*0.02</f>
        <v>100</v>
      </c>
      <c r="E24" s="20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75">
        <f t="shared" si="18"/>
        <v>100</v>
      </c>
    </row>
    <row r="25" spans="1:16" s="76" customFormat="1" ht="12" x14ac:dyDescent="0.2">
      <c r="A25" s="74"/>
      <c r="B25" s="89"/>
      <c r="C25" s="87"/>
      <c r="D25" s="209"/>
      <c r="E25" s="20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75">
        <f t="shared" si="18"/>
        <v>0</v>
      </c>
    </row>
    <row r="26" spans="1:16" s="106" customFormat="1" ht="12" x14ac:dyDescent="0.2">
      <c r="A26" s="101" t="s">
        <v>23</v>
      </c>
      <c r="B26" s="102"/>
      <c r="C26" s="103"/>
      <c r="D26" s="203"/>
      <c r="E26" s="203">
        <f t="shared" ref="E26:O26" si="19">SUM(E21:E25)</f>
        <v>0</v>
      </c>
      <c r="F26" s="104">
        <f t="shared" si="19"/>
        <v>0</v>
      </c>
      <c r="G26" s="104">
        <f t="shared" si="19"/>
        <v>0</v>
      </c>
      <c r="H26" s="104">
        <f t="shared" si="19"/>
        <v>0</v>
      </c>
      <c r="I26" s="104">
        <f t="shared" si="19"/>
        <v>0</v>
      </c>
      <c r="J26" s="104">
        <f t="shared" si="19"/>
        <v>0</v>
      </c>
      <c r="K26" s="104">
        <f t="shared" si="19"/>
        <v>0</v>
      </c>
      <c r="L26" s="104">
        <f t="shared" si="19"/>
        <v>0</v>
      </c>
      <c r="M26" s="104">
        <f t="shared" si="19"/>
        <v>0</v>
      </c>
      <c r="N26" s="104">
        <f t="shared" si="19"/>
        <v>0</v>
      </c>
      <c r="O26" s="104">
        <f t="shared" si="19"/>
        <v>0</v>
      </c>
      <c r="P26" s="105">
        <f t="shared" si="18"/>
        <v>0</v>
      </c>
    </row>
    <row r="27" spans="1:16" s="83" customFormat="1" ht="12" x14ac:dyDescent="0.2">
      <c r="A27" s="81"/>
      <c r="B27" s="109"/>
      <c r="C27" s="110"/>
      <c r="D27" s="204"/>
      <c r="E27" s="204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84"/>
    </row>
    <row r="28" spans="1:16" s="180" customFormat="1" ht="12" x14ac:dyDescent="0.2">
      <c r="A28" s="175" t="s">
        <v>28</v>
      </c>
      <c r="B28" s="176"/>
      <c r="C28" s="177" t="s">
        <v>62</v>
      </c>
      <c r="D28" s="205"/>
      <c r="E28" s="205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9"/>
    </row>
    <row r="29" spans="1:16" s="76" customFormat="1" ht="12" x14ac:dyDescent="0.2">
      <c r="A29" s="74"/>
      <c r="B29" s="89" t="s">
        <v>29</v>
      </c>
      <c r="C29" s="183"/>
      <c r="D29" s="206">
        <f t="shared" ref="D29:O29" si="20">D7*$C29</f>
        <v>0</v>
      </c>
      <c r="E29" s="206">
        <f t="shared" si="20"/>
        <v>0</v>
      </c>
      <c r="F29" s="88">
        <f t="shared" si="20"/>
        <v>0</v>
      </c>
      <c r="G29" s="88">
        <f t="shared" si="20"/>
        <v>0</v>
      </c>
      <c r="H29" s="88">
        <f t="shared" si="20"/>
        <v>0</v>
      </c>
      <c r="I29" s="88">
        <f t="shared" si="20"/>
        <v>0</v>
      </c>
      <c r="J29" s="88">
        <f t="shared" si="20"/>
        <v>0</v>
      </c>
      <c r="K29" s="88">
        <f t="shared" si="20"/>
        <v>0</v>
      </c>
      <c r="L29" s="88">
        <f t="shared" si="20"/>
        <v>0</v>
      </c>
      <c r="M29" s="88">
        <f t="shared" si="20"/>
        <v>0</v>
      </c>
      <c r="N29" s="88">
        <f t="shared" si="20"/>
        <v>0</v>
      </c>
      <c r="O29" s="88">
        <f t="shared" si="20"/>
        <v>0</v>
      </c>
      <c r="P29" s="72">
        <f>SUM(D29:O29)</f>
        <v>0</v>
      </c>
    </row>
    <row r="30" spans="1:16" s="76" customFormat="1" ht="12" x14ac:dyDescent="0.2">
      <c r="A30" s="74"/>
      <c r="B30" s="89" t="s">
        <v>30</v>
      </c>
      <c r="C30" s="183"/>
      <c r="D30" s="206">
        <f t="shared" ref="D30:O31" si="21">D8*$C30</f>
        <v>0</v>
      </c>
      <c r="E30" s="206">
        <f t="shared" si="21"/>
        <v>0</v>
      </c>
      <c r="F30" s="88">
        <f t="shared" si="21"/>
        <v>0</v>
      </c>
      <c r="G30" s="88">
        <f t="shared" si="21"/>
        <v>0</v>
      </c>
      <c r="H30" s="88">
        <f t="shared" si="21"/>
        <v>0</v>
      </c>
      <c r="I30" s="88">
        <f t="shared" si="21"/>
        <v>0</v>
      </c>
      <c r="J30" s="88">
        <f t="shared" si="21"/>
        <v>0</v>
      </c>
      <c r="K30" s="88">
        <f t="shared" si="21"/>
        <v>0</v>
      </c>
      <c r="L30" s="88">
        <f t="shared" si="21"/>
        <v>0</v>
      </c>
      <c r="M30" s="88">
        <f t="shared" si="21"/>
        <v>0</v>
      </c>
      <c r="N30" s="88">
        <f t="shared" si="21"/>
        <v>0</v>
      </c>
      <c r="O30" s="88">
        <f t="shared" si="21"/>
        <v>0</v>
      </c>
      <c r="P30" s="72">
        <f>SUM(D30:O30)</f>
        <v>0</v>
      </c>
    </row>
    <row r="31" spans="1:16" s="76" customFormat="1" ht="12" x14ac:dyDescent="0.2">
      <c r="A31" s="74"/>
      <c r="B31" s="89" t="s">
        <v>31</v>
      </c>
      <c r="C31" s="183"/>
      <c r="D31" s="206">
        <f t="shared" si="21"/>
        <v>0</v>
      </c>
      <c r="E31" s="206">
        <f t="shared" si="21"/>
        <v>0</v>
      </c>
      <c r="F31" s="88">
        <f t="shared" si="21"/>
        <v>0</v>
      </c>
      <c r="G31" s="88">
        <f t="shared" si="21"/>
        <v>0</v>
      </c>
      <c r="H31" s="88">
        <f t="shared" si="21"/>
        <v>0</v>
      </c>
      <c r="I31" s="88">
        <f t="shared" si="21"/>
        <v>0</v>
      </c>
      <c r="J31" s="88">
        <f t="shared" si="21"/>
        <v>0</v>
      </c>
      <c r="K31" s="88">
        <f t="shared" si="21"/>
        <v>0</v>
      </c>
      <c r="L31" s="88">
        <f t="shared" si="21"/>
        <v>0</v>
      </c>
      <c r="M31" s="88">
        <f t="shared" si="21"/>
        <v>0</v>
      </c>
      <c r="N31" s="88">
        <f t="shared" si="21"/>
        <v>0</v>
      </c>
      <c r="O31" s="88">
        <f t="shared" si="21"/>
        <v>0</v>
      </c>
      <c r="P31" s="72">
        <f>SUM(D31:O31)</f>
        <v>0</v>
      </c>
    </row>
    <row r="32" spans="1:16" s="106" customFormat="1" ht="12" x14ac:dyDescent="0.2">
      <c r="A32" s="101" t="s">
        <v>32</v>
      </c>
      <c r="B32" s="102"/>
      <c r="C32" s="103"/>
      <c r="D32" s="203">
        <f>SUM(D29:D30)</f>
        <v>0</v>
      </c>
      <c r="E32" s="203">
        <f t="shared" ref="E32" si="22">SUM(E29:E30)</f>
        <v>0</v>
      </c>
      <c r="F32" s="104">
        <f>SUM(F29:F31)</f>
        <v>0</v>
      </c>
      <c r="G32" s="104">
        <f t="shared" ref="G32:O32" si="23">SUM(G29:G31)</f>
        <v>0</v>
      </c>
      <c r="H32" s="104">
        <f t="shared" si="23"/>
        <v>0</v>
      </c>
      <c r="I32" s="104">
        <f t="shared" si="23"/>
        <v>0</v>
      </c>
      <c r="J32" s="104">
        <f t="shared" si="23"/>
        <v>0</v>
      </c>
      <c r="K32" s="104">
        <f t="shared" si="23"/>
        <v>0</v>
      </c>
      <c r="L32" s="104">
        <f t="shared" si="23"/>
        <v>0</v>
      </c>
      <c r="M32" s="104">
        <f t="shared" si="23"/>
        <v>0</v>
      </c>
      <c r="N32" s="104">
        <f t="shared" si="23"/>
        <v>0</v>
      </c>
      <c r="O32" s="104">
        <f t="shared" si="23"/>
        <v>0</v>
      </c>
      <c r="P32" s="105">
        <f>SUM(P29:P31)</f>
        <v>0</v>
      </c>
    </row>
    <row r="33" spans="1:24" s="83" customFormat="1" ht="12" x14ac:dyDescent="0.2">
      <c r="A33" s="81"/>
      <c r="B33" s="109"/>
      <c r="C33" s="110"/>
      <c r="D33" s="204"/>
      <c r="E33" s="204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84"/>
    </row>
    <row r="34" spans="1:24" s="180" customFormat="1" ht="12" x14ac:dyDescent="0.2">
      <c r="A34" s="175" t="s">
        <v>25</v>
      </c>
      <c r="B34" s="176"/>
      <c r="C34" s="177"/>
      <c r="D34" s="205" t="s">
        <v>63</v>
      </c>
      <c r="E34" s="207" t="s">
        <v>64</v>
      </c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9"/>
    </row>
    <row r="35" spans="1:24" s="76" customFormat="1" ht="12" x14ac:dyDescent="0.2">
      <c r="A35" s="74"/>
      <c r="B35" s="89" t="s">
        <v>77</v>
      </c>
      <c r="C35" s="87"/>
      <c r="D35" s="208"/>
      <c r="E35" s="208">
        <f>D35</f>
        <v>0</v>
      </c>
      <c r="F35" s="91">
        <f>E35</f>
        <v>0</v>
      </c>
      <c r="G35" s="91">
        <f t="shared" ref="G35:O35" si="24">F35</f>
        <v>0</v>
      </c>
      <c r="H35" s="91">
        <f t="shared" si="24"/>
        <v>0</v>
      </c>
      <c r="I35" s="91">
        <f t="shared" si="24"/>
        <v>0</v>
      </c>
      <c r="J35" s="91">
        <f t="shared" si="24"/>
        <v>0</v>
      </c>
      <c r="K35" s="91">
        <f t="shared" si="24"/>
        <v>0</v>
      </c>
      <c r="L35" s="91">
        <f t="shared" si="24"/>
        <v>0</v>
      </c>
      <c r="M35" s="91">
        <f t="shared" si="24"/>
        <v>0</v>
      </c>
      <c r="N35" s="91">
        <f t="shared" si="24"/>
        <v>0</v>
      </c>
      <c r="O35" s="91">
        <f t="shared" si="24"/>
        <v>0</v>
      </c>
      <c r="P35" s="75">
        <f t="shared" ref="P35:P45" si="25">SUM(D35:O35)</f>
        <v>0</v>
      </c>
      <c r="S35" s="77"/>
      <c r="T35" s="78"/>
      <c r="U35" s="77"/>
      <c r="V35" s="79"/>
      <c r="W35" s="77"/>
      <c r="X35" s="80"/>
    </row>
    <row r="36" spans="1:24" s="169" customFormat="1" ht="12" x14ac:dyDescent="0.2">
      <c r="A36" s="166"/>
      <c r="B36" s="167" t="s">
        <v>79</v>
      </c>
      <c r="C36" s="168"/>
      <c r="D36" s="208"/>
      <c r="E36" s="208">
        <f>D36</f>
        <v>0</v>
      </c>
      <c r="F36" s="91">
        <f>E36</f>
        <v>0</v>
      </c>
      <c r="G36" s="91">
        <f t="shared" ref="G36:O36" si="26">F36</f>
        <v>0</v>
      </c>
      <c r="H36" s="91">
        <f t="shared" si="26"/>
        <v>0</v>
      </c>
      <c r="I36" s="91">
        <f t="shared" si="26"/>
        <v>0</v>
      </c>
      <c r="J36" s="91">
        <f t="shared" si="26"/>
        <v>0</v>
      </c>
      <c r="K36" s="91">
        <f t="shared" si="26"/>
        <v>0</v>
      </c>
      <c r="L36" s="91">
        <f t="shared" si="26"/>
        <v>0</v>
      </c>
      <c r="M36" s="91">
        <f t="shared" si="26"/>
        <v>0</v>
      </c>
      <c r="N36" s="91">
        <f t="shared" si="26"/>
        <v>0</v>
      </c>
      <c r="O36" s="91">
        <f t="shared" si="26"/>
        <v>0</v>
      </c>
      <c r="P36" s="75">
        <f t="shared" si="25"/>
        <v>0</v>
      </c>
      <c r="S36" s="170"/>
      <c r="T36" s="170"/>
      <c r="U36" s="170"/>
      <c r="V36" s="170"/>
      <c r="W36" s="170"/>
      <c r="X36" s="174"/>
    </row>
    <row r="37" spans="1:24" s="169" customFormat="1" ht="12" x14ac:dyDescent="0.2">
      <c r="A37" s="166"/>
      <c r="B37" s="167" t="s">
        <v>78</v>
      </c>
      <c r="C37" s="168"/>
      <c r="D37" s="209"/>
      <c r="E37" s="208"/>
      <c r="F37" s="91">
        <f>E37</f>
        <v>0</v>
      </c>
      <c r="G37" s="91">
        <f t="shared" ref="G37:O37" si="27">F37</f>
        <v>0</v>
      </c>
      <c r="H37" s="91">
        <f t="shared" si="27"/>
        <v>0</v>
      </c>
      <c r="I37" s="91">
        <f t="shared" si="27"/>
        <v>0</v>
      </c>
      <c r="J37" s="91">
        <f t="shared" si="27"/>
        <v>0</v>
      </c>
      <c r="K37" s="91">
        <f t="shared" si="27"/>
        <v>0</v>
      </c>
      <c r="L37" s="91">
        <f t="shared" si="27"/>
        <v>0</v>
      </c>
      <c r="M37" s="91">
        <f t="shared" si="27"/>
        <v>0</v>
      </c>
      <c r="N37" s="91">
        <f t="shared" si="27"/>
        <v>0</v>
      </c>
      <c r="O37" s="91">
        <f t="shared" si="27"/>
        <v>0</v>
      </c>
      <c r="P37" s="75">
        <f t="shared" si="25"/>
        <v>0</v>
      </c>
      <c r="S37" s="170"/>
      <c r="T37" s="170"/>
      <c r="U37" s="170"/>
      <c r="V37" s="170"/>
      <c r="W37" s="170"/>
      <c r="X37" s="174"/>
    </row>
    <row r="38" spans="1:24" s="169" customFormat="1" ht="12" x14ac:dyDescent="0.2">
      <c r="A38" s="166"/>
      <c r="B38" s="167" t="s">
        <v>75</v>
      </c>
      <c r="C38" s="168"/>
      <c r="D38" s="208"/>
      <c r="E38" s="208"/>
      <c r="F38" s="91">
        <f>E38</f>
        <v>0</v>
      </c>
      <c r="G38" s="91">
        <f t="shared" ref="G38:O38" si="28">F38</f>
        <v>0</v>
      </c>
      <c r="H38" s="91">
        <f t="shared" si="28"/>
        <v>0</v>
      </c>
      <c r="I38" s="91">
        <f t="shared" si="28"/>
        <v>0</v>
      </c>
      <c r="J38" s="91">
        <f t="shared" si="28"/>
        <v>0</v>
      </c>
      <c r="K38" s="91">
        <f t="shared" si="28"/>
        <v>0</v>
      </c>
      <c r="L38" s="91">
        <f t="shared" si="28"/>
        <v>0</v>
      </c>
      <c r="M38" s="91">
        <f t="shared" si="28"/>
        <v>0</v>
      </c>
      <c r="N38" s="91">
        <f t="shared" si="28"/>
        <v>0</v>
      </c>
      <c r="O38" s="91">
        <f t="shared" si="28"/>
        <v>0</v>
      </c>
      <c r="P38" s="75">
        <f t="shared" si="25"/>
        <v>0</v>
      </c>
      <c r="S38" s="170"/>
      <c r="T38" s="171"/>
      <c r="U38" s="170"/>
      <c r="V38" s="172"/>
      <c r="W38" s="170"/>
      <c r="X38" s="173"/>
    </row>
    <row r="39" spans="1:24" s="169" customFormat="1" ht="12" x14ac:dyDescent="0.2">
      <c r="A39" s="166"/>
      <c r="B39" s="167" t="s">
        <v>76</v>
      </c>
      <c r="C39" s="168"/>
      <c r="D39" s="208"/>
      <c r="E39" s="208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75">
        <f t="shared" si="25"/>
        <v>0</v>
      </c>
      <c r="S39" s="170"/>
      <c r="T39" s="171"/>
      <c r="U39" s="170"/>
      <c r="V39" s="172"/>
      <c r="W39" s="170"/>
      <c r="X39" s="173"/>
    </row>
    <row r="40" spans="1:24" s="169" customFormat="1" ht="12" x14ac:dyDescent="0.2">
      <c r="A40" s="166"/>
      <c r="B40" s="167"/>
      <c r="C40" s="168"/>
      <c r="D40" s="209"/>
      <c r="E40" s="209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75">
        <f t="shared" si="25"/>
        <v>0</v>
      </c>
      <c r="S40" s="170"/>
      <c r="T40" s="171"/>
      <c r="U40" s="170"/>
      <c r="V40" s="172"/>
      <c r="W40" s="170"/>
      <c r="X40" s="173"/>
    </row>
    <row r="41" spans="1:24" s="169" customFormat="1" ht="12" x14ac:dyDescent="0.2">
      <c r="A41" s="166"/>
      <c r="B41" s="167"/>
      <c r="C41" s="168"/>
      <c r="D41" s="209"/>
      <c r="E41" s="209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75">
        <f t="shared" si="25"/>
        <v>0</v>
      </c>
      <c r="S41" s="170"/>
      <c r="T41" s="171"/>
      <c r="U41" s="170"/>
      <c r="V41" s="172"/>
      <c r="W41" s="170"/>
      <c r="X41" s="173"/>
    </row>
    <row r="42" spans="1:24" s="76" customFormat="1" ht="12" x14ac:dyDescent="0.2">
      <c r="A42" s="74"/>
      <c r="B42" s="89"/>
      <c r="C42" s="87"/>
      <c r="D42" s="200"/>
      <c r="E42" s="209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75">
        <f t="shared" si="25"/>
        <v>0</v>
      </c>
    </row>
    <row r="43" spans="1:24" s="83" customFormat="1" ht="12" x14ac:dyDescent="0.2">
      <c r="A43" s="74"/>
      <c r="B43" s="82"/>
      <c r="C43" s="110"/>
      <c r="D43" s="210"/>
      <c r="E43" s="210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75">
        <f t="shared" si="25"/>
        <v>0</v>
      </c>
    </row>
    <row r="44" spans="1:24" s="83" customFormat="1" ht="12" x14ac:dyDescent="0.2">
      <c r="A44" s="74"/>
      <c r="B44" s="109"/>
      <c r="C44" s="110"/>
      <c r="D44" s="210"/>
      <c r="E44" s="210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75">
        <f t="shared" si="25"/>
        <v>0</v>
      </c>
    </row>
    <row r="45" spans="1:24" s="83" customFormat="1" ht="12" x14ac:dyDescent="0.2">
      <c r="A45" s="101" t="s">
        <v>26</v>
      </c>
      <c r="B45" s="114"/>
      <c r="C45" s="115"/>
      <c r="D45" s="211">
        <f t="shared" ref="D45:O45" si="29">SUM(D35:D44)</f>
        <v>0</v>
      </c>
      <c r="E45" s="211">
        <f t="shared" si="29"/>
        <v>0</v>
      </c>
      <c r="F45" s="116">
        <f t="shared" si="29"/>
        <v>0</v>
      </c>
      <c r="G45" s="116">
        <f t="shared" si="29"/>
        <v>0</v>
      </c>
      <c r="H45" s="116">
        <f t="shared" si="29"/>
        <v>0</v>
      </c>
      <c r="I45" s="116">
        <f t="shared" si="29"/>
        <v>0</v>
      </c>
      <c r="J45" s="116">
        <f t="shared" si="29"/>
        <v>0</v>
      </c>
      <c r="K45" s="116">
        <f t="shared" si="29"/>
        <v>0</v>
      </c>
      <c r="L45" s="116">
        <f t="shared" si="29"/>
        <v>0</v>
      </c>
      <c r="M45" s="116">
        <f t="shared" si="29"/>
        <v>0</v>
      </c>
      <c r="N45" s="116">
        <f t="shared" si="29"/>
        <v>0</v>
      </c>
      <c r="O45" s="116">
        <f t="shared" si="29"/>
        <v>0</v>
      </c>
      <c r="P45" s="105">
        <f t="shared" si="25"/>
        <v>0</v>
      </c>
    </row>
    <row r="46" spans="1:24" s="107" customFormat="1" ht="12" x14ac:dyDescent="0.2">
      <c r="A46" s="24"/>
      <c r="B46" s="3"/>
      <c r="D46" s="212"/>
      <c r="E46" s="212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25"/>
    </row>
    <row r="47" spans="1:24" s="7" customFormat="1" ht="12" x14ac:dyDescent="0.2">
      <c r="A47" s="27"/>
      <c r="B47" s="28" t="s">
        <v>13</v>
      </c>
      <c r="C47" s="30"/>
      <c r="D47" s="196">
        <f>D26+D45+D32</f>
        <v>0</v>
      </c>
      <c r="E47" s="196">
        <f>E26+E45+E32</f>
        <v>0</v>
      </c>
      <c r="F47" s="31">
        <f t="shared" ref="F47:O47" si="30">F26+F45+F32</f>
        <v>0</v>
      </c>
      <c r="G47" s="31">
        <f t="shared" si="30"/>
        <v>0</v>
      </c>
      <c r="H47" s="31">
        <f t="shared" si="30"/>
        <v>0</v>
      </c>
      <c r="I47" s="31">
        <f t="shared" si="30"/>
        <v>0</v>
      </c>
      <c r="J47" s="31">
        <f t="shared" si="30"/>
        <v>0</v>
      </c>
      <c r="K47" s="31">
        <f>K26+K45+K32</f>
        <v>0</v>
      </c>
      <c r="L47" s="31">
        <f t="shared" si="30"/>
        <v>0</v>
      </c>
      <c r="M47" s="31">
        <f t="shared" si="30"/>
        <v>0</v>
      </c>
      <c r="N47" s="31">
        <f t="shared" si="30"/>
        <v>0</v>
      </c>
      <c r="O47" s="31">
        <f t="shared" si="30"/>
        <v>0</v>
      </c>
      <c r="P47" s="66">
        <f>SUM(D47:O47)</f>
        <v>0</v>
      </c>
    </row>
    <row r="48" spans="1:24" s="7" customFormat="1" ht="12" x14ac:dyDescent="0.2">
      <c r="A48" s="24" t="s">
        <v>16</v>
      </c>
      <c r="B48" s="2"/>
      <c r="C48" s="2"/>
      <c r="D48" s="213"/>
      <c r="E48" s="213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25"/>
    </row>
    <row r="49" spans="1:16" s="76" customFormat="1" ht="12" x14ac:dyDescent="0.2">
      <c r="A49" s="74"/>
      <c r="B49" s="86" t="s">
        <v>82</v>
      </c>
      <c r="C49" s="112"/>
      <c r="D49" s="231"/>
      <c r="E49" s="214">
        <f>'Amortization Table'!F18</f>
        <v>101.98125832657028</v>
      </c>
      <c r="F49" s="158">
        <f>'Amortization Table'!F19</f>
        <v>101.98125832657028</v>
      </c>
      <c r="G49" s="158">
        <f>'Amortization Table'!F20</f>
        <v>101.98125832657028</v>
      </c>
      <c r="H49" s="158">
        <f>'Amortization Table'!F21</f>
        <v>101.98125832657028</v>
      </c>
      <c r="I49" s="158">
        <f>'Amortization Table'!F22</f>
        <v>101.98125832657028</v>
      </c>
      <c r="J49" s="158">
        <f>'Amortization Table'!F23</f>
        <v>101.98125832657028</v>
      </c>
      <c r="K49" s="158">
        <f>'Amortization Table'!F24</f>
        <v>101.98125832657028</v>
      </c>
      <c r="L49" s="158">
        <f>'Amortization Table'!F25</f>
        <v>101.98125832657028</v>
      </c>
      <c r="M49" s="158">
        <f>'Amortization Table'!F26</f>
        <v>101.98125832657028</v>
      </c>
      <c r="N49" s="158">
        <f>'Amortization Table'!F27</f>
        <v>101.98125832657028</v>
      </c>
      <c r="O49" s="158">
        <f>'Amortization Table'!F28</f>
        <v>101.98125832657028</v>
      </c>
      <c r="P49" s="75">
        <f>SUM(E49:O49)</f>
        <v>1121.7938415922729</v>
      </c>
    </row>
    <row r="50" spans="1:16" s="76" customFormat="1" ht="12" x14ac:dyDescent="0.2">
      <c r="A50" s="74"/>
      <c r="B50" s="86" t="s">
        <v>65</v>
      </c>
      <c r="C50" s="112"/>
      <c r="D50" s="230"/>
      <c r="E50" s="214">
        <f>D50</f>
        <v>0</v>
      </c>
      <c r="F50" s="158">
        <f t="shared" ref="F50:O50" si="31">E50</f>
        <v>0</v>
      </c>
      <c r="G50" s="158">
        <f t="shared" si="31"/>
        <v>0</v>
      </c>
      <c r="H50" s="158">
        <f t="shared" si="31"/>
        <v>0</v>
      </c>
      <c r="I50" s="158">
        <f t="shared" si="31"/>
        <v>0</v>
      </c>
      <c r="J50" s="158">
        <f t="shared" si="31"/>
        <v>0</v>
      </c>
      <c r="K50" s="158">
        <f t="shared" si="31"/>
        <v>0</v>
      </c>
      <c r="L50" s="158">
        <f>K50</f>
        <v>0</v>
      </c>
      <c r="M50" s="158">
        <f t="shared" si="31"/>
        <v>0</v>
      </c>
      <c r="N50" s="158">
        <f t="shared" si="31"/>
        <v>0</v>
      </c>
      <c r="O50" s="158">
        <f t="shared" si="31"/>
        <v>0</v>
      </c>
      <c r="P50" s="75">
        <f>SUM(D50:O50)</f>
        <v>0</v>
      </c>
    </row>
    <row r="51" spans="1:16" s="76" customFormat="1" ht="12" x14ac:dyDescent="0.2">
      <c r="A51" s="74"/>
      <c r="B51" s="86" t="s">
        <v>61</v>
      </c>
      <c r="C51" s="86"/>
      <c r="D51" s="230"/>
      <c r="E51" s="214">
        <f>D51</f>
        <v>0</v>
      </c>
      <c r="F51" s="158">
        <f t="shared" ref="F51:N51" si="32">E51</f>
        <v>0</v>
      </c>
      <c r="G51" s="158">
        <f t="shared" si="32"/>
        <v>0</v>
      </c>
      <c r="H51" s="158">
        <f t="shared" si="32"/>
        <v>0</v>
      </c>
      <c r="I51" s="158">
        <f t="shared" si="32"/>
        <v>0</v>
      </c>
      <c r="J51" s="158">
        <f t="shared" si="32"/>
        <v>0</v>
      </c>
      <c r="K51" s="158">
        <f t="shared" si="32"/>
        <v>0</v>
      </c>
      <c r="L51" s="158">
        <f t="shared" si="32"/>
        <v>0</v>
      </c>
      <c r="M51" s="158">
        <f>L51</f>
        <v>0</v>
      </c>
      <c r="N51" s="158">
        <f t="shared" si="32"/>
        <v>0</v>
      </c>
      <c r="O51" s="158">
        <f>N51</f>
        <v>0</v>
      </c>
      <c r="P51" s="75">
        <f>SUM(D51:O51)</f>
        <v>0</v>
      </c>
    </row>
    <row r="52" spans="1:16" s="83" customFormat="1" ht="12" x14ac:dyDescent="0.2">
      <c r="A52" s="81"/>
      <c r="B52" s="82"/>
      <c r="C52" s="82"/>
      <c r="D52" s="215"/>
      <c r="E52" s="215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84"/>
    </row>
    <row r="53" spans="1:16" s="7" customFormat="1" ht="12" x14ac:dyDescent="0.2">
      <c r="A53" s="27"/>
      <c r="B53" s="28" t="s">
        <v>15</v>
      </c>
      <c r="C53" s="28"/>
      <c r="D53" s="216">
        <f t="shared" ref="D53:P53" si="33">SUM(D49:D52)</f>
        <v>0</v>
      </c>
      <c r="E53" s="216">
        <f t="shared" si="33"/>
        <v>101.98125832657028</v>
      </c>
      <c r="F53" s="159">
        <f t="shared" si="33"/>
        <v>101.98125832657028</v>
      </c>
      <c r="G53" s="159">
        <f t="shared" si="33"/>
        <v>101.98125832657028</v>
      </c>
      <c r="H53" s="159">
        <f t="shared" si="33"/>
        <v>101.98125832657028</v>
      </c>
      <c r="I53" s="159">
        <f t="shared" si="33"/>
        <v>101.98125832657028</v>
      </c>
      <c r="J53" s="159">
        <f t="shared" si="33"/>
        <v>101.98125832657028</v>
      </c>
      <c r="K53" s="159">
        <f t="shared" si="33"/>
        <v>101.98125832657028</v>
      </c>
      <c r="L53" s="159">
        <f t="shared" si="33"/>
        <v>101.98125832657028</v>
      </c>
      <c r="M53" s="159">
        <f t="shared" si="33"/>
        <v>101.98125832657028</v>
      </c>
      <c r="N53" s="159">
        <f t="shared" si="33"/>
        <v>101.98125832657028</v>
      </c>
      <c r="O53" s="159">
        <f>SUM(O49:O52)</f>
        <v>101.98125832657028</v>
      </c>
      <c r="P53" s="64">
        <f t="shared" si="33"/>
        <v>1121.7938415922729</v>
      </c>
    </row>
    <row r="54" spans="1:16" s="35" customFormat="1" ht="12" x14ac:dyDescent="0.2">
      <c r="A54" s="28" t="s">
        <v>17</v>
      </c>
      <c r="C54" s="28"/>
      <c r="D54" s="217">
        <f>D47+D53</f>
        <v>0</v>
      </c>
      <c r="E54" s="217">
        <f t="shared" ref="E54:O54" si="34">E47+E53</f>
        <v>101.98125832657028</v>
      </c>
      <c r="F54" s="160">
        <f t="shared" si="34"/>
        <v>101.98125832657028</v>
      </c>
      <c r="G54" s="160">
        <f t="shared" si="34"/>
        <v>101.98125832657028</v>
      </c>
      <c r="H54" s="160">
        <f t="shared" si="34"/>
        <v>101.98125832657028</v>
      </c>
      <c r="I54" s="160">
        <f t="shared" si="34"/>
        <v>101.98125832657028</v>
      </c>
      <c r="J54" s="160">
        <f t="shared" si="34"/>
        <v>101.98125832657028</v>
      </c>
      <c r="K54" s="160">
        <f t="shared" si="34"/>
        <v>101.98125832657028</v>
      </c>
      <c r="L54" s="160">
        <f t="shared" si="34"/>
        <v>101.98125832657028</v>
      </c>
      <c r="M54" s="160">
        <f t="shared" si="34"/>
        <v>101.98125832657028</v>
      </c>
      <c r="N54" s="160">
        <f t="shared" si="34"/>
        <v>101.98125832657028</v>
      </c>
      <c r="O54" s="160">
        <f t="shared" si="34"/>
        <v>101.98125832657028</v>
      </c>
      <c r="P54" s="65">
        <f>SUM(D54:O54)</f>
        <v>1121.7938415922729</v>
      </c>
    </row>
    <row r="55" spans="1:16" s="35" customFormat="1" ht="12" x14ac:dyDescent="0.2">
      <c r="A55" s="51" t="s">
        <v>21</v>
      </c>
      <c r="B55" s="51"/>
      <c r="C55" s="51"/>
      <c r="D55" s="216">
        <f t="shared" ref="D55:O55" si="35">D16-D54</f>
        <v>0</v>
      </c>
      <c r="E55" s="216">
        <f t="shared" si="35"/>
        <v>-101.98125832657028</v>
      </c>
      <c r="F55" s="159">
        <f t="shared" si="35"/>
        <v>-101.98125832657028</v>
      </c>
      <c r="G55" s="159">
        <f t="shared" si="35"/>
        <v>-101.98125832657028</v>
      </c>
      <c r="H55" s="159">
        <f t="shared" si="35"/>
        <v>-101.98125832657028</v>
      </c>
      <c r="I55" s="159">
        <f t="shared" si="35"/>
        <v>-101.98125832657028</v>
      </c>
      <c r="J55" s="159">
        <f t="shared" si="35"/>
        <v>-101.98125832657028</v>
      </c>
      <c r="K55" s="159">
        <f t="shared" si="35"/>
        <v>-101.98125832657028</v>
      </c>
      <c r="L55" s="159">
        <f t="shared" si="35"/>
        <v>-101.98125832657028</v>
      </c>
      <c r="M55" s="159">
        <f t="shared" si="35"/>
        <v>-101.98125832657028</v>
      </c>
      <c r="N55" s="159">
        <f t="shared" si="35"/>
        <v>-101.98125832657028</v>
      </c>
      <c r="O55" s="159">
        <f t="shared" si="35"/>
        <v>-101.98125832657028</v>
      </c>
      <c r="P55" s="65"/>
    </row>
    <row r="56" spans="1:16" s="35" customFormat="1" ht="12.75" thickBot="1" x14ac:dyDescent="0.25">
      <c r="A56" s="33" t="s">
        <v>2</v>
      </c>
      <c r="B56" s="34"/>
      <c r="C56" s="34"/>
      <c r="D56" s="218">
        <f>D5+D55</f>
        <v>0</v>
      </c>
      <c r="E56" s="218">
        <f>E5+E55</f>
        <v>-101.98125832657028</v>
      </c>
      <c r="F56" s="161">
        <f t="shared" ref="F56:O56" si="36">F5+F55</f>
        <v>-203.96251665314057</v>
      </c>
      <c r="G56" s="161">
        <f t="shared" si="36"/>
        <v>-305.94377497971084</v>
      </c>
      <c r="H56" s="161">
        <f t="shared" si="36"/>
        <v>-407.92503330628114</v>
      </c>
      <c r="I56" s="161">
        <f t="shared" si="36"/>
        <v>-509.90629163285143</v>
      </c>
      <c r="J56" s="161">
        <f t="shared" si="36"/>
        <v>-611.88754995942168</v>
      </c>
      <c r="K56" s="161">
        <f t="shared" si="36"/>
        <v>-713.86880828599192</v>
      </c>
      <c r="L56" s="161">
        <f t="shared" si="36"/>
        <v>-815.85006661256216</v>
      </c>
      <c r="M56" s="161">
        <f t="shared" si="36"/>
        <v>-917.8313249391324</v>
      </c>
      <c r="N56" s="161">
        <f t="shared" si="36"/>
        <v>-1019.8125832657026</v>
      </c>
      <c r="O56" s="161">
        <f t="shared" si="36"/>
        <v>-1121.7938415922729</v>
      </c>
      <c r="P56" s="162">
        <f>SUM(P16-P54)</f>
        <v>-1121.7938415922729</v>
      </c>
    </row>
    <row r="57" spans="1:16" ht="12.75" thickTop="1" thickBot="1" x14ac:dyDescent="0.25">
      <c r="A57" s="36"/>
      <c r="B57" s="37"/>
      <c r="C57" s="38"/>
      <c r="D57" s="219"/>
      <c r="E57" s="219"/>
      <c r="F57" s="38"/>
      <c r="G57" s="38"/>
      <c r="H57" s="38"/>
      <c r="I57" s="38"/>
      <c r="J57" s="38"/>
      <c r="K57" s="38"/>
      <c r="L57" s="38"/>
      <c r="M57" s="39"/>
      <c r="N57" s="40"/>
      <c r="O57" s="40"/>
      <c r="P57" s="41"/>
    </row>
    <row r="58" spans="1:16" s="1" customFormat="1" ht="16.5" thickTop="1" x14ac:dyDescent="0.25">
      <c r="A58" s="238" t="s">
        <v>7</v>
      </c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40"/>
    </row>
    <row r="59" spans="1:16" s="10" customFormat="1" ht="15" x14ac:dyDescent="0.2">
      <c r="A59" s="232" t="s">
        <v>57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4"/>
    </row>
    <row r="60" spans="1:16" s="6" customFormat="1" ht="12" x14ac:dyDescent="0.2">
      <c r="A60" s="19"/>
      <c r="B60" s="4"/>
      <c r="C60" s="4" t="s">
        <v>8</v>
      </c>
      <c r="D60" s="17">
        <f t="shared" ref="D60:O60" si="37">D4</f>
        <v>42736</v>
      </c>
      <c r="E60" s="17">
        <f t="shared" si="37"/>
        <v>42767</v>
      </c>
      <c r="F60" s="17">
        <f t="shared" si="37"/>
        <v>42798</v>
      </c>
      <c r="G60" s="17">
        <f t="shared" si="37"/>
        <v>42829</v>
      </c>
      <c r="H60" s="17">
        <f t="shared" si="37"/>
        <v>42860</v>
      </c>
      <c r="I60" s="17">
        <f t="shared" si="37"/>
        <v>42891</v>
      </c>
      <c r="J60" s="17">
        <f t="shared" si="37"/>
        <v>42922</v>
      </c>
      <c r="K60" s="17">
        <f t="shared" si="37"/>
        <v>42953</v>
      </c>
      <c r="L60" s="17">
        <f t="shared" si="37"/>
        <v>42984</v>
      </c>
      <c r="M60" s="17">
        <f t="shared" si="37"/>
        <v>43015</v>
      </c>
      <c r="N60" s="17">
        <f t="shared" si="37"/>
        <v>43046</v>
      </c>
      <c r="O60" s="17">
        <f t="shared" si="37"/>
        <v>43077</v>
      </c>
      <c r="P60" s="20" t="s">
        <v>6</v>
      </c>
    </row>
    <row r="61" spans="1:16" s="12" customFormat="1" ht="12" x14ac:dyDescent="0.2">
      <c r="A61" s="24" t="s">
        <v>18</v>
      </c>
      <c r="B61" s="3"/>
      <c r="C61" s="3"/>
      <c r="D61" s="11"/>
      <c r="E61" s="11"/>
      <c r="F61" s="42"/>
      <c r="G61" s="42"/>
      <c r="H61" s="15"/>
      <c r="I61" s="15"/>
      <c r="J61" s="15"/>
      <c r="K61" s="15"/>
      <c r="L61" s="15"/>
      <c r="M61" s="15"/>
      <c r="N61" s="42"/>
      <c r="O61" s="42"/>
      <c r="P61" s="43"/>
    </row>
    <row r="62" spans="1:16" s="12" customFormat="1" ht="12" x14ac:dyDescent="0.2">
      <c r="A62" s="44"/>
      <c r="B62" s="3" t="s">
        <v>19</v>
      </c>
      <c r="C62" s="3"/>
      <c r="D62" s="45">
        <f t="shared" ref="D62:O62" si="38">D12</f>
        <v>0</v>
      </c>
      <c r="E62" s="45">
        <f t="shared" si="38"/>
        <v>0</v>
      </c>
      <c r="F62" s="45">
        <f t="shared" si="38"/>
        <v>0</v>
      </c>
      <c r="G62" s="45">
        <f t="shared" si="38"/>
        <v>0</v>
      </c>
      <c r="H62" s="45">
        <f t="shared" si="38"/>
        <v>0</v>
      </c>
      <c r="I62" s="45">
        <f t="shared" si="38"/>
        <v>0</v>
      </c>
      <c r="J62" s="45">
        <f t="shared" si="38"/>
        <v>0</v>
      </c>
      <c r="K62" s="45">
        <f t="shared" si="38"/>
        <v>0</v>
      </c>
      <c r="L62" s="45">
        <f t="shared" si="38"/>
        <v>0</v>
      </c>
      <c r="M62" s="45">
        <f t="shared" si="38"/>
        <v>0</v>
      </c>
      <c r="N62" s="45">
        <f t="shared" si="38"/>
        <v>0</v>
      </c>
      <c r="O62" s="45">
        <f t="shared" si="38"/>
        <v>0</v>
      </c>
      <c r="P62" s="165">
        <f>SUM(D62:O62)</f>
        <v>0</v>
      </c>
    </row>
    <row r="63" spans="1:16" s="12" customFormat="1" ht="12" x14ac:dyDescent="0.2">
      <c r="A63" s="26"/>
      <c r="B63" s="3"/>
      <c r="C63" s="3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25">
        <f>SUM(D63:O63)</f>
        <v>0</v>
      </c>
    </row>
    <row r="64" spans="1:16" s="12" customFormat="1" ht="12" x14ac:dyDescent="0.2">
      <c r="A64" s="29" t="s">
        <v>4</v>
      </c>
      <c r="B64" s="46"/>
      <c r="C64" s="70"/>
      <c r="D64" s="163">
        <f t="shared" ref="D64:O64" si="39">SUM(D62:D63)</f>
        <v>0</v>
      </c>
      <c r="E64" s="163">
        <f t="shared" si="39"/>
        <v>0</v>
      </c>
      <c r="F64" s="163">
        <f t="shared" si="39"/>
        <v>0</v>
      </c>
      <c r="G64" s="163">
        <f t="shared" si="39"/>
        <v>0</v>
      </c>
      <c r="H64" s="163">
        <f t="shared" si="39"/>
        <v>0</v>
      </c>
      <c r="I64" s="163">
        <f t="shared" si="39"/>
        <v>0</v>
      </c>
      <c r="J64" s="163">
        <f t="shared" si="39"/>
        <v>0</v>
      </c>
      <c r="K64" s="163">
        <f t="shared" si="39"/>
        <v>0</v>
      </c>
      <c r="L64" s="163">
        <f t="shared" si="39"/>
        <v>0</v>
      </c>
      <c r="M64" s="163">
        <f t="shared" si="39"/>
        <v>0</v>
      </c>
      <c r="N64" s="163">
        <f t="shared" si="39"/>
        <v>0</v>
      </c>
      <c r="O64" s="163">
        <f t="shared" si="39"/>
        <v>0</v>
      </c>
      <c r="P64" s="164">
        <f>SUM(P62:P63)</f>
        <v>0</v>
      </c>
    </row>
    <row r="65" spans="1:16" s="12" customFormat="1" ht="12" x14ac:dyDescent="0.2">
      <c r="A65" s="24"/>
      <c r="B65" s="42" t="s">
        <v>58</v>
      </c>
      <c r="C65" s="181"/>
      <c r="D65" s="182">
        <f t="shared" ref="D65:O65" si="40">D32</f>
        <v>0</v>
      </c>
      <c r="E65" s="182">
        <f t="shared" si="40"/>
        <v>0</v>
      </c>
      <c r="F65" s="182">
        <f t="shared" si="40"/>
        <v>0</v>
      </c>
      <c r="G65" s="182">
        <f t="shared" si="40"/>
        <v>0</v>
      </c>
      <c r="H65" s="182">
        <f t="shared" si="40"/>
        <v>0</v>
      </c>
      <c r="I65" s="182">
        <f t="shared" si="40"/>
        <v>0</v>
      </c>
      <c r="J65" s="182">
        <f t="shared" si="40"/>
        <v>0</v>
      </c>
      <c r="K65" s="182">
        <f t="shared" si="40"/>
        <v>0</v>
      </c>
      <c r="L65" s="182">
        <f t="shared" si="40"/>
        <v>0</v>
      </c>
      <c r="M65" s="182">
        <f t="shared" si="40"/>
        <v>0</v>
      </c>
      <c r="N65" s="182">
        <f t="shared" si="40"/>
        <v>0</v>
      </c>
      <c r="O65" s="182">
        <f t="shared" si="40"/>
        <v>0</v>
      </c>
      <c r="P65" s="164">
        <f>SUM(P63:P64)</f>
        <v>0</v>
      </c>
    </row>
    <row r="66" spans="1:16" s="12" customFormat="1" ht="12" x14ac:dyDescent="0.2">
      <c r="A66" s="24" t="s">
        <v>5</v>
      </c>
      <c r="B66" s="2"/>
      <c r="C66" s="2"/>
      <c r="D66" s="13" t="e">
        <f>D65/D64</f>
        <v>#DIV/0!</v>
      </c>
      <c r="E66" s="13" t="e">
        <f t="shared" ref="E66:O66" si="41">E65/E64</f>
        <v>#DIV/0!</v>
      </c>
      <c r="F66" s="13" t="e">
        <f t="shared" si="41"/>
        <v>#DIV/0!</v>
      </c>
      <c r="G66" s="13" t="e">
        <f t="shared" si="41"/>
        <v>#DIV/0!</v>
      </c>
      <c r="H66" s="13" t="e">
        <f t="shared" si="41"/>
        <v>#DIV/0!</v>
      </c>
      <c r="I66" s="13" t="e">
        <f t="shared" si="41"/>
        <v>#DIV/0!</v>
      </c>
      <c r="J66" s="13" t="e">
        <f t="shared" si="41"/>
        <v>#DIV/0!</v>
      </c>
      <c r="K66" s="13" t="e">
        <f t="shared" si="41"/>
        <v>#DIV/0!</v>
      </c>
      <c r="L66" s="13" t="e">
        <f t="shared" si="41"/>
        <v>#DIV/0!</v>
      </c>
      <c r="M66" s="13" t="e">
        <f t="shared" si="41"/>
        <v>#DIV/0!</v>
      </c>
      <c r="N66" s="13" t="e">
        <f t="shared" si="41"/>
        <v>#DIV/0!</v>
      </c>
      <c r="O66" s="13" t="e">
        <f t="shared" si="41"/>
        <v>#DIV/0!</v>
      </c>
      <c r="P66" s="47"/>
    </row>
    <row r="67" spans="1:16" x14ac:dyDescent="0.2">
      <c r="A67" s="36"/>
      <c r="B67" s="37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7"/>
      <c r="P67" s="48"/>
    </row>
    <row r="68" spans="1:16" s="7" customFormat="1" ht="12" x14ac:dyDescent="0.2">
      <c r="A68" s="26"/>
      <c r="B68" s="3" t="s">
        <v>9</v>
      </c>
      <c r="C68" s="3"/>
      <c r="D68" s="16">
        <f>'Amortization Table'!H18</f>
        <v>34.375</v>
      </c>
      <c r="E68" s="16">
        <f>'Amortization Table'!H19</f>
        <v>33.910206974004829</v>
      </c>
      <c r="F68" s="16">
        <f>'Amortization Table'!H20</f>
        <v>33.442218495955942</v>
      </c>
      <c r="G68" s="16">
        <f>'Amortization Table'!H21</f>
        <v>32.97101259712047</v>
      </c>
      <c r="H68" s="16">
        <f>'Amortization Table'!H22</f>
        <v>32.496567157730503</v>
      </c>
      <c r="I68" s="16">
        <f>'Amortization Table'!H23</f>
        <v>32.01885990594473</v>
      </c>
      <c r="J68" s="16">
        <f>'Amortization Table'!H24</f>
        <v>31.537868416802926</v>
      </c>
      <c r="K68" s="16">
        <f>'Amortization Table'!H25</f>
        <v>31.053570111173272</v>
      </c>
      <c r="L68" s="16">
        <f>'Amortization Table'!H26</f>
        <v>30.565942254692416</v>
      </c>
      <c r="M68" s="16">
        <f>'Amortization Table'!H27</f>
        <v>30.074961956698257</v>
      </c>
      <c r="N68" s="16">
        <f>'Amortization Table'!H28</f>
        <v>29.580606169155391</v>
      </c>
      <c r="O68" s="16">
        <f>'Amortization Table'!H29</f>
        <v>29.082851685573164</v>
      </c>
      <c r="P68" s="25">
        <f>SUM(D68:O68)</f>
        <v>381.10966572485188</v>
      </c>
    </row>
    <row r="69" spans="1:16" s="7" customFormat="1" ht="12" x14ac:dyDescent="0.2">
      <c r="A69" s="26"/>
      <c r="B69" s="3"/>
      <c r="C69" s="3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25"/>
    </row>
    <row r="70" spans="1:16" s="12" customFormat="1" ht="12" x14ac:dyDescent="0.2">
      <c r="A70" s="26"/>
      <c r="B70" s="3" t="s">
        <v>10</v>
      </c>
      <c r="C70" s="2"/>
      <c r="D70" s="32">
        <f>D45</f>
        <v>0</v>
      </c>
      <c r="E70" s="32">
        <f t="shared" ref="E70:O70" si="42">E45</f>
        <v>0</v>
      </c>
      <c r="F70" s="32">
        <f t="shared" si="42"/>
        <v>0</v>
      </c>
      <c r="G70" s="32">
        <f t="shared" si="42"/>
        <v>0</v>
      </c>
      <c r="H70" s="32">
        <f t="shared" si="42"/>
        <v>0</v>
      </c>
      <c r="I70" s="32">
        <f t="shared" si="42"/>
        <v>0</v>
      </c>
      <c r="J70" s="32">
        <f t="shared" si="42"/>
        <v>0</v>
      </c>
      <c r="K70" s="32">
        <f t="shared" si="42"/>
        <v>0</v>
      </c>
      <c r="L70" s="32">
        <f t="shared" si="42"/>
        <v>0</v>
      </c>
      <c r="M70" s="32">
        <f t="shared" si="42"/>
        <v>0</v>
      </c>
      <c r="N70" s="32">
        <f t="shared" si="42"/>
        <v>0</v>
      </c>
      <c r="O70" s="32">
        <f t="shared" si="42"/>
        <v>0</v>
      </c>
      <c r="P70" s="25">
        <f>SUM(D70:O70)</f>
        <v>0</v>
      </c>
    </row>
    <row r="71" spans="1:16" s="12" customFormat="1" ht="12" x14ac:dyDescent="0.2">
      <c r="A71" s="29" t="s">
        <v>11</v>
      </c>
      <c r="B71" s="46"/>
      <c r="C71" s="49"/>
      <c r="D71" s="31">
        <f>D65+D70</f>
        <v>0</v>
      </c>
      <c r="E71" s="31">
        <f t="shared" ref="E71:O71" si="43">E65+E70</f>
        <v>0</v>
      </c>
      <c r="F71" s="31">
        <f t="shared" si="43"/>
        <v>0</v>
      </c>
      <c r="G71" s="31">
        <f t="shared" si="43"/>
        <v>0</v>
      </c>
      <c r="H71" s="31">
        <f t="shared" si="43"/>
        <v>0</v>
      </c>
      <c r="I71" s="31">
        <f t="shared" si="43"/>
        <v>0</v>
      </c>
      <c r="J71" s="31">
        <f t="shared" si="43"/>
        <v>0</v>
      </c>
      <c r="K71" s="31">
        <f t="shared" si="43"/>
        <v>0</v>
      </c>
      <c r="L71" s="31">
        <f t="shared" si="43"/>
        <v>0</v>
      </c>
      <c r="M71" s="31">
        <f t="shared" si="43"/>
        <v>0</v>
      </c>
      <c r="N71" s="31">
        <f t="shared" si="43"/>
        <v>0</v>
      </c>
      <c r="O71" s="31">
        <f t="shared" si="43"/>
        <v>0</v>
      </c>
      <c r="P71" s="68">
        <f>SUM(D71:O71)</f>
        <v>0</v>
      </c>
    </row>
    <row r="72" spans="1:16" s="12" customFormat="1" ht="12" x14ac:dyDescent="0.2">
      <c r="A72" s="50"/>
      <c r="B72" s="42"/>
      <c r="C72" s="51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3"/>
    </row>
    <row r="73" spans="1:16" s="57" customFormat="1" ht="12" thickBot="1" x14ac:dyDescent="0.25">
      <c r="A73" s="54" t="s">
        <v>12</v>
      </c>
      <c r="B73" s="55"/>
      <c r="C73" s="56"/>
      <c r="D73" s="56">
        <f>D64-D71</f>
        <v>0</v>
      </c>
      <c r="E73" s="56">
        <f t="shared" ref="E73:O73" si="44">E64-E71</f>
        <v>0</v>
      </c>
      <c r="F73" s="56">
        <f t="shared" si="44"/>
        <v>0</v>
      </c>
      <c r="G73" s="56">
        <f t="shared" si="44"/>
        <v>0</v>
      </c>
      <c r="H73" s="56">
        <f t="shared" si="44"/>
        <v>0</v>
      </c>
      <c r="I73" s="56">
        <f t="shared" si="44"/>
        <v>0</v>
      </c>
      <c r="J73" s="56">
        <f t="shared" si="44"/>
        <v>0</v>
      </c>
      <c r="K73" s="56">
        <f t="shared" si="44"/>
        <v>0</v>
      </c>
      <c r="L73" s="56">
        <f t="shared" si="44"/>
        <v>0</v>
      </c>
      <c r="M73" s="56">
        <f t="shared" si="44"/>
        <v>0</v>
      </c>
      <c r="N73" s="56">
        <f t="shared" si="44"/>
        <v>0</v>
      </c>
      <c r="O73" s="56">
        <f t="shared" si="44"/>
        <v>0</v>
      </c>
      <c r="P73" s="67">
        <f>P64-P71</f>
        <v>0</v>
      </c>
    </row>
    <row r="74" spans="1:16" ht="12" thickTop="1" x14ac:dyDescent="0.2">
      <c r="M74" s="58"/>
      <c r="N74" s="59"/>
      <c r="O74" s="59"/>
      <c r="P74" s="60"/>
    </row>
    <row r="75" spans="1:16" x14ac:dyDescent="0.2">
      <c r="M75" s="38"/>
      <c r="N75" s="37"/>
      <c r="P75" s="61"/>
    </row>
    <row r="76" spans="1:16" x14ac:dyDescent="0.2">
      <c r="M76" s="38"/>
      <c r="N76" s="37"/>
      <c r="P76" s="61"/>
    </row>
    <row r="77" spans="1:16" x14ac:dyDescent="0.2">
      <c r="M77" s="38"/>
      <c r="N77" s="37"/>
      <c r="P77" s="61"/>
    </row>
    <row r="78" spans="1:16" x14ac:dyDescent="0.2">
      <c r="M78" s="38"/>
      <c r="N78" s="37"/>
      <c r="P78" s="61"/>
    </row>
  </sheetData>
  <mergeCells count="4">
    <mergeCell ref="A59:P59"/>
    <mergeCell ref="A1:P1"/>
    <mergeCell ref="A58:P58"/>
    <mergeCell ref="A2:P2"/>
  </mergeCells>
  <phoneticPr fontId="0" type="noConversion"/>
  <pageMargins left="0.5" right="0.5" top="0.5" bottom="0.5" header="0.5" footer="0.5"/>
  <pageSetup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2"/>
  <sheetViews>
    <sheetView showGridLines="0" zoomScale="130" zoomScaleNormal="130" workbookViewId="0">
      <selection activeCell="D5" sqref="D5"/>
    </sheetView>
  </sheetViews>
  <sheetFormatPr defaultRowHeight="13.5" x14ac:dyDescent="0.25"/>
  <cols>
    <col min="1" max="1" width="5.28515625" style="121" customWidth="1"/>
    <col min="2" max="2" width="13" style="121" customWidth="1"/>
    <col min="3" max="3" width="15.42578125" style="121" customWidth="1"/>
    <col min="4" max="4" width="14.7109375" style="121" customWidth="1"/>
    <col min="5" max="5" width="12.85546875" style="121" customWidth="1"/>
    <col min="6" max="6" width="13.140625" style="121" customWidth="1"/>
    <col min="7" max="8" width="13" style="121" customWidth="1"/>
    <col min="9" max="9" width="15.42578125" style="121" customWidth="1"/>
    <col min="10" max="10" width="15.140625" style="121" customWidth="1"/>
    <col min="11" max="11" width="9.140625" style="122"/>
    <col min="12" max="12" width="15.28515625" style="122" customWidth="1"/>
    <col min="13" max="256" width="9.140625" style="122"/>
    <col min="257" max="257" width="5.28515625" style="122" customWidth="1"/>
    <col min="258" max="258" width="13" style="122" customWidth="1"/>
    <col min="259" max="259" width="15.42578125" style="122" customWidth="1"/>
    <col min="260" max="260" width="14.7109375" style="122" customWidth="1"/>
    <col min="261" max="261" width="12.85546875" style="122" customWidth="1"/>
    <col min="262" max="262" width="13.140625" style="122" customWidth="1"/>
    <col min="263" max="264" width="13" style="122" customWidth="1"/>
    <col min="265" max="265" width="15.42578125" style="122" customWidth="1"/>
    <col min="266" max="266" width="15.140625" style="122" customWidth="1"/>
    <col min="267" max="267" width="9.140625" style="122"/>
    <col min="268" max="268" width="15.28515625" style="122" customWidth="1"/>
    <col min="269" max="512" width="9.140625" style="122"/>
    <col min="513" max="513" width="5.28515625" style="122" customWidth="1"/>
    <col min="514" max="514" width="13" style="122" customWidth="1"/>
    <col min="515" max="515" width="15.42578125" style="122" customWidth="1"/>
    <col min="516" max="516" width="14.7109375" style="122" customWidth="1"/>
    <col min="517" max="517" width="12.85546875" style="122" customWidth="1"/>
    <col min="518" max="518" width="13.140625" style="122" customWidth="1"/>
    <col min="519" max="520" width="13" style="122" customWidth="1"/>
    <col min="521" max="521" width="15.42578125" style="122" customWidth="1"/>
    <col min="522" max="522" width="15.140625" style="122" customWidth="1"/>
    <col min="523" max="523" width="9.140625" style="122"/>
    <col min="524" max="524" width="15.28515625" style="122" customWidth="1"/>
    <col min="525" max="768" width="9.140625" style="122"/>
    <col min="769" max="769" width="5.28515625" style="122" customWidth="1"/>
    <col min="770" max="770" width="13" style="122" customWidth="1"/>
    <col min="771" max="771" width="15.42578125" style="122" customWidth="1"/>
    <col min="772" max="772" width="14.7109375" style="122" customWidth="1"/>
    <col min="773" max="773" width="12.85546875" style="122" customWidth="1"/>
    <col min="774" max="774" width="13.140625" style="122" customWidth="1"/>
    <col min="775" max="776" width="13" style="122" customWidth="1"/>
    <col min="777" max="777" width="15.42578125" style="122" customWidth="1"/>
    <col min="778" max="778" width="15.140625" style="122" customWidth="1"/>
    <col min="779" max="779" width="9.140625" style="122"/>
    <col min="780" max="780" width="15.28515625" style="122" customWidth="1"/>
    <col min="781" max="1024" width="9.140625" style="122"/>
    <col min="1025" max="1025" width="5.28515625" style="122" customWidth="1"/>
    <col min="1026" max="1026" width="13" style="122" customWidth="1"/>
    <col min="1027" max="1027" width="15.42578125" style="122" customWidth="1"/>
    <col min="1028" max="1028" width="14.7109375" style="122" customWidth="1"/>
    <col min="1029" max="1029" width="12.85546875" style="122" customWidth="1"/>
    <col min="1030" max="1030" width="13.140625" style="122" customWidth="1"/>
    <col min="1031" max="1032" width="13" style="122" customWidth="1"/>
    <col min="1033" max="1033" width="15.42578125" style="122" customWidth="1"/>
    <col min="1034" max="1034" width="15.140625" style="122" customWidth="1"/>
    <col min="1035" max="1035" width="9.140625" style="122"/>
    <col min="1036" max="1036" width="15.28515625" style="122" customWidth="1"/>
    <col min="1037" max="1280" width="9.140625" style="122"/>
    <col min="1281" max="1281" width="5.28515625" style="122" customWidth="1"/>
    <col min="1282" max="1282" width="13" style="122" customWidth="1"/>
    <col min="1283" max="1283" width="15.42578125" style="122" customWidth="1"/>
    <col min="1284" max="1284" width="14.7109375" style="122" customWidth="1"/>
    <col min="1285" max="1285" width="12.85546875" style="122" customWidth="1"/>
    <col min="1286" max="1286" width="13.140625" style="122" customWidth="1"/>
    <col min="1287" max="1288" width="13" style="122" customWidth="1"/>
    <col min="1289" max="1289" width="15.42578125" style="122" customWidth="1"/>
    <col min="1290" max="1290" width="15.140625" style="122" customWidth="1"/>
    <col min="1291" max="1291" width="9.140625" style="122"/>
    <col min="1292" max="1292" width="15.28515625" style="122" customWidth="1"/>
    <col min="1293" max="1536" width="9.140625" style="122"/>
    <col min="1537" max="1537" width="5.28515625" style="122" customWidth="1"/>
    <col min="1538" max="1538" width="13" style="122" customWidth="1"/>
    <col min="1539" max="1539" width="15.42578125" style="122" customWidth="1"/>
    <col min="1540" max="1540" width="14.7109375" style="122" customWidth="1"/>
    <col min="1541" max="1541" width="12.85546875" style="122" customWidth="1"/>
    <col min="1542" max="1542" width="13.140625" style="122" customWidth="1"/>
    <col min="1543" max="1544" width="13" style="122" customWidth="1"/>
    <col min="1545" max="1545" width="15.42578125" style="122" customWidth="1"/>
    <col min="1546" max="1546" width="15.140625" style="122" customWidth="1"/>
    <col min="1547" max="1547" width="9.140625" style="122"/>
    <col min="1548" max="1548" width="15.28515625" style="122" customWidth="1"/>
    <col min="1549" max="1792" width="9.140625" style="122"/>
    <col min="1793" max="1793" width="5.28515625" style="122" customWidth="1"/>
    <col min="1794" max="1794" width="13" style="122" customWidth="1"/>
    <col min="1795" max="1795" width="15.42578125" style="122" customWidth="1"/>
    <col min="1796" max="1796" width="14.7109375" style="122" customWidth="1"/>
    <col min="1797" max="1797" width="12.85546875" style="122" customWidth="1"/>
    <col min="1798" max="1798" width="13.140625" style="122" customWidth="1"/>
    <col min="1799" max="1800" width="13" style="122" customWidth="1"/>
    <col min="1801" max="1801" width="15.42578125" style="122" customWidth="1"/>
    <col min="1802" max="1802" width="15.140625" style="122" customWidth="1"/>
    <col min="1803" max="1803" width="9.140625" style="122"/>
    <col min="1804" max="1804" width="15.28515625" style="122" customWidth="1"/>
    <col min="1805" max="2048" width="9.140625" style="122"/>
    <col min="2049" max="2049" width="5.28515625" style="122" customWidth="1"/>
    <col min="2050" max="2050" width="13" style="122" customWidth="1"/>
    <col min="2051" max="2051" width="15.42578125" style="122" customWidth="1"/>
    <col min="2052" max="2052" width="14.7109375" style="122" customWidth="1"/>
    <col min="2053" max="2053" width="12.85546875" style="122" customWidth="1"/>
    <col min="2054" max="2054" width="13.140625" style="122" customWidth="1"/>
    <col min="2055" max="2056" width="13" style="122" customWidth="1"/>
    <col min="2057" max="2057" width="15.42578125" style="122" customWidth="1"/>
    <col min="2058" max="2058" width="15.140625" style="122" customWidth="1"/>
    <col min="2059" max="2059" width="9.140625" style="122"/>
    <col min="2060" max="2060" width="15.28515625" style="122" customWidth="1"/>
    <col min="2061" max="2304" width="9.140625" style="122"/>
    <col min="2305" max="2305" width="5.28515625" style="122" customWidth="1"/>
    <col min="2306" max="2306" width="13" style="122" customWidth="1"/>
    <col min="2307" max="2307" width="15.42578125" style="122" customWidth="1"/>
    <col min="2308" max="2308" width="14.7109375" style="122" customWidth="1"/>
    <col min="2309" max="2309" width="12.85546875" style="122" customWidth="1"/>
    <col min="2310" max="2310" width="13.140625" style="122" customWidth="1"/>
    <col min="2311" max="2312" width="13" style="122" customWidth="1"/>
    <col min="2313" max="2313" width="15.42578125" style="122" customWidth="1"/>
    <col min="2314" max="2314" width="15.140625" style="122" customWidth="1"/>
    <col min="2315" max="2315" width="9.140625" style="122"/>
    <col min="2316" max="2316" width="15.28515625" style="122" customWidth="1"/>
    <col min="2317" max="2560" width="9.140625" style="122"/>
    <col min="2561" max="2561" width="5.28515625" style="122" customWidth="1"/>
    <col min="2562" max="2562" width="13" style="122" customWidth="1"/>
    <col min="2563" max="2563" width="15.42578125" style="122" customWidth="1"/>
    <col min="2564" max="2564" width="14.7109375" style="122" customWidth="1"/>
    <col min="2565" max="2565" width="12.85546875" style="122" customWidth="1"/>
    <col min="2566" max="2566" width="13.140625" style="122" customWidth="1"/>
    <col min="2567" max="2568" width="13" style="122" customWidth="1"/>
    <col min="2569" max="2569" width="15.42578125" style="122" customWidth="1"/>
    <col min="2570" max="2570" width="15.140625" style="122" customWidth="1"/>
    <col min="2571" max="2571" width="9.140625" style="122"/>
    <col min="2572" max="2572" width="15.28515625" style="122" customWidth="1"/>
    <col min="2573" max="2816" width="9.140625" style="122"/>
    <col min="2817" max="2817" width="5.28515625" style="122" customWidth="1"/>
    <col min="2818" max="2818" width="13" style="122" customWidth="1"/>
    <col min="2819" max="2819" width="15.42578125" style="122" customWidth="1"/>
    <col min="2820" max="2820" width="14.7109375" style="122" customWidth="1"/>
    <col min="2821" max="2821" width="12.85546875" style="122" customWidth="1"/>
    <col min="2822" max="2822" width="13.140625" style="122" customWidth="1"/>
    <col min="2823" max="2824" width="13" style="122" customWidth="1"/>
    <col min="2825" max="2825" width="15.42578125" style="122" customWidth="1"/>
    <col min="2826" max="2826" width="15.140625" style="122" customWidth="1"/>
    <col min="2827" max="2827" width="9.140625" style="122"/>
    <col min="2828" max="2828" width="15.28515625" style="122" customWidth="1"/>
    <col min="2829" max="3072" width="9.140625" style="122"/>
    <col min="3073" max="3073" width="5.28515625" style="122" customWidth="1"/>
    <col min="3074" max="3074" width="13" style="122" customWidth="1"/>
    <col min="3075" max="3075" width="15.42578125" style="122" customWidth="1"/>
    <col min="3076" max="3076" width="14.7109375" style="122" customWidth="1"/>
    <col min="3077" max="3077" width="12.85546875" style="122" customWidth="1"/>
    <col min="3078" max="3078" width="13.140625" style="122" customWidth="1"/>
    <col min="3079" max="3080" width="13" style="122" customWidth="1"/>
    <col min="3081" max="3081" width="15.42578125" style="122" customWidth="1"/>
    <col min="3082" max="3082" width="15.140625" style="122" customWidth="1"/>
    <col min="3083" max="3083" width="9.140625" style="122"/>
    <col min="3084" max="3084" width="15.28515625" style="122" customWidth="1"/>
    <col min="3085" max="3328" width="9.140625" style="122"/>
    <col min="3329" max="3329" width="5.28515625" style="122" customWidth="1"/>
    <col min="3330" max="3330" width="13" style="122" customWidth="1"/>
    <col min="3331" max="3331" width="15.42578125" style="122" customWidth="1"/>
    <col min="3332" max="3332" width="14.7109375" style="122" customWidth="1"/>
    <col min="3333" max="3333" width="12.85546875" style="122" customWidth="1"/>
    <col min="3334" max="3334" width="13.140625" style="122" customWidth="1"/>
    <col min="3335" max="3336" width="13" style="122" customWidth="1"/>
    <col min="3337" max="3337" width="15.42578125" style="122" customWidth="1"/>
    <col min="3338" max="3338" width="15.140625" style="122" customWidth="1"/>
    <col min="3339" max="3339" width="9.140625" style="122"/>
    <col min="3340" max="3340" width="15.28515625" style="122" customWidth="1"/>
    <col min="3341" max="3584" width="9.140625" style="122"/>
    <col min="3585" max="3585" width="5.28515625" style="122" customWidth="1"/>
    <col min="3586" max="3586" width="13" style="122" customWidth="1"/>
    <col min="3587" max="3587" width="15.42578125" style="122" customWidth="1"/>
    <col min="3588" max="3588" width="14.7109375" style="122" customWidth="1"/>
    <col min="3589" max="3589" width="12.85546875" style="122" customWidth="1"/>
    <col min="3590" max="3590" width="13.140625" style="122" customWidth="1"/>
    <col min="3591" max="3592" width="13" style="122" customWidth="1"/>
    <col min="3593" max="3593" width="15.42578125" style="122" customWidth="1"/>
    <col min="3594" max="3594" width="15.140625" style="122" customWidth="1"/>
    <col min="3595" max="3595" width="9.140625" style="122"/>
    <col min="3596" max="3596" width="15.28515625" style="122" customWidth="1"/>
    <col min="3597" max="3840" width="9.140625" style="122"/>
    <col min="3841" max="3841" width="5.28515625" style="122" customWidth="1"/>
    <col min="3842" max="3842" width="13" style="122" customWidth="1"/>
    <col min="3843" max="3843" width="15.42578125" style="122" customWidth="1"/>
    <col min="3844" max="3844" width="14.7109375" style="122" customWidth="1"/>
    <col min="3845" max="3845" width="12.85546875" style="122" customWidth="1"/>
    <col min="3846" max="3846" width="13.140625" style="122" customWidth="1"/>
    <col min="3847" max="3848" width="13" style="122" customWidth="1"/>
    <col min="3849" max="3849" width="15.42578125" style="122" customWidth="1"/>
    <col min="3850" max="3850" width="15.140625" style="122" customWidth="1"/>
    <col min="3851" max="3851" width="9.140625" style="122"/>
    <col min="3852" max="3852" width="15.28515625" style="122" customWidth="1"/>
    <col min="3853" max="4096" width="9.140625" style="122"/>
    <col min="4097" max="4097" width="5.28515625" style="122" customWidth="1"/>
    <col min="4098" max="4098" width="13" style="122" customWidth="1"/>
    <col min="4099" max="4099" width="15.42578125" style="122" customWidth="1"/>
    <col min="4100" max="4100" width="14.7109375" style="122" customWidth="1"/>
    <col min="4101" max="4101" width="12.85546875" style="122" customWidth="1"/>
    <col min="4102" max="4102" width="13.140625" style="122" customWidth="1"/>
    <col min="4103" max="4104" width="13" style="122" customWidth="1"/>
    <col min="4105" max="4105" width="15.42578125" style="122" customWidth="1"/>
    <col min="4106" max="4106" width="15.140625" style="122" customWidth="1"/>
    <col min="4107" max="4107" width="9.140625" style="122"/>
    <col min="4108" max="4108" width="15.28515625" style="122" customWidth="1"/>
    <col min="4109" max="4352" width="9.140625" style="122"/>
    <col min="4353" max="4353" width="5.28515625" style="122" customWidth="1"/>
    <col min="4354" max="4354" width="13" style="122" customWidth="1"/>
    <col min="4355" max="4355" width="15.42578125" style="122" customWidth="1"/>
    <col min="4356" max="4356" width="14.7109375" style="122" customWidth="1"/>
    <col min="4357" max="4357" width="12.85546875" style="122" customWidth="1"/>
    <col min="4358" max="4358" width="13.140625" style="122" customWidth="1"/>
    <col min="4359" max="4360" width="13" style="122" customWidth="1"/>
    <col min="4361" max="4361" width="15.42578125" style="122" customWidth="1"/>
    <col min="4362" max="4362" width="15.140625" style="122" customWidth="1"/>
    <col min="4363" max="4363" width="9.140625" style="122"/>
    <col min="4364" max="4364" width="15.28515625" style="122" customWidth="1"/>
    <col min="4365" max="4608" width="9.140625" style="122"/>
    <col min="4609" max="4609" width="5.28515625" style="122" customWidth="1"/>
    <col min="4610" max="4610" width="13" style="122" customWidth="1"/>
    <col min="4611" max="4611" width="15.42578125" style="122" customWidth="1"/>
    <col min="4612" max="4612" width="14.7109375" style="122" customWidth="1"/>
    <col min="4613" max="4613" width="12.85546875" style="122" customWidth="1"/>
    <col min="4614" max="4614" width="13.140625" style="122" customWidth="1"/>
    <col min="4615" max="4616" width="13" style="122" customWidth="1"/>
    <col min="4617" max="4617" width="15.42578125" style="122" customWidth="1"/>
    <col min="4618" max="4618" width="15.140625" style="122" customWidth="1"/>
    <col min="4619" max="4619" width="9.140625" style="122"/>
    <col min="4620" max="4620" width="15.28515625" style="122" customWidth="1"/>
    <col min="4621" max="4864" width="9.140625" style="122"/>
    <col min="4865" max="4865" width="5.28515625" style="122" customWidth="1"/>
    <col min="4866" max="4866" width="13" style="122" customWidth="1"/>
    <col min="4867" max="4867" width="15.42578125" style="122" customWidth="1"/>
    <col min="4868" max="4868" width="14.7109375" style="122" customWidth="1"/>
    <col min="4869" max="4869" width="12.85546875" style="122" customWidth="1"/>
    <col min="4870" max="4870" width="13.140625" style="122" customWidth="1"/>
    <col min="4871" max="4872" width="13" style="122" customWidth="1"/>
    <col min="4873" max="4873" width="15.42578125" style="122" customWidth="1"/>
    <col min="4874" max="4874" width="15.140625" style="122" customWidth="1"/>
    <col min="4875" max="4875" width="9.140625" style="122"/>
    <col min="4876" max="4876" width="15.28515625" style="122" customWidth="1"/>
    <col min="4877" max="5120" width="9.140625" style="122"/>
    <col min="5121" max="5121" width="5.28515625" style="122" customWidth="1"/>
    <col min="5122" max="5122" width="13" style="122" customWidth="1"/>
    <col min="5123" max="5123" width="15.42578125" style="122" customWidth="1"/>
    <col min="5124" max="5124" width="14.7109375" style="122" customWidth="1"/>
    <col min="5125" max="5125" width="12.85546875" style="122" customWidth="1"/>
    <col min="5126" max="5126" width="13.140625" style="122" customWidth="1"/>
    <col min="5127" max="5128" width="13" style="122" customWidth="1"/>
    <col min="5129" max="5129" width="15.42578125" style="122" customWidth="1"/>
    <col min="5130" max="5130" width="15.140625" style="122" customWidth="1"/>
    <col min="5131" max="5131" width="9.140625" style="122"/>
    <col min="5132" max="5132" width="15.28515625" style="122" customWidth="1"/>
    <col min="5133" max="5376" width="9.140625" style="122"/>
    <col min="5377" max="5377" width="5.28515625" style="122" customWidth="1"/>
    <col min="5378" max="5378" width="13" style="122" customWidth="1"/>
    <col min="5379" max="5379" width="15.42578125" style="122" customWidth="1"/>
    <col min="5380" max="5380" width="14.7109375" style="122" customWidth="1"/>
    <col min="5381" max="5381" width="12.85546875" style="122" customWidth="1"/>
    <col min="5382" max="5382" width="13.140625" style="122" customWidth="1"/>
    <col min="5383" max="5384" width="13" style="122" customWidth="1"/>
    <col min="5385" max="5385" width="15.42578125" style="122" customWidth="1"/>
    <col min="5386" max="5386" width="15.140625" style="122" customWidth="1"/>
    <col min="5387" max="5387" width="9.140625" style="122"/>
    <col min="5388" max="5388" width="15.28515625" style="122" customWidth="1"/>
    <col min="5389" max="5632" width="9.140625" style="122"/>
    <col min="5633" max="5633" width="5.28515625" style="122" customWidth="1"/>
    <col min="5634" max="5634" width="13" style="122" customWidth="1"/>
    <col min="5635" max="5635" width="15.42578125" style="122" customWidth="1"/>
    <col min="5636" max="5636" width="14.7109375" style="122" customWidth="1"/>
    <col min="5637" max="5637" width="12.85546875" style="122" customWidth="1"/>
    <col min="5638" max="5638" width="13.140625" style="122" customWidth="1"/>
    <col min="5639" max="5640" width="13" style="122" customWidth="1"/>
    <col min="5641" max="5641" width="15.42578125" style="122" customWidth="1"/>
    <col min="5642" max="5642" width="15.140625" style="122" customWidth="1"/>
    <col min="5643" max="5643" width="9.140625" style="122"/>
    <col min="5644" max="5644" width="15.28515625" style="122" customWidth="1"/>
    <col min="5645" max="5888" width="9.140625" style="122"/>
    <col min="5889" max="5889" width="5.28515625" style="122" customWidth="1"/>
    <col min="5890" max="5890" width="13" style="122" customWidth="1"/>
    <col min="5891" max="5891" width="15.42578125" style="122" customWidth="1"/>
    <col min="5892" max="5892" width="14.7109375" style="122" customWidth="1"/>
    <col min="5893" max="5893" width="12.85546875" style="122" customWidth="1"/>
    <col min="5894" max="5894" width="13.140625" style="122" customWidth="1"/>
    <col min="5895" max="5896" width="13" style="122" customWidth="1"/>
    <col min="5897" max="5897" width="15.42578125" style="122" customWidth="1"/>
    <col min="5898" max="5898" width="15.140625" style="122" customWidth="1"/>
    <col min="5899" max="5899" width="9.140625" style="122"/>
    <col min="5900" max="5900" width="15.28515625" style="122" customWidth="1"/>
    <col min="5901" max="6144" width="9.140625" style="122"/>
    <col min="6145" max="6145" width="5.28515625" style="122" customWidth="1"/>
    <col min="6146" max="6146" width="13" style="122" customWidth="1"/>
    <col min="6147" max="6147" width="15.42578125" style="122" customWidth="1"/>
    <col min="6148" max="6148" width="14.7109375" style="122" customWidth="1"/>
    <col min="6149" max="6149" width="12.85546875" style="122" customWidth="1"/>
    <col min="6150" max="6150" width="13.140625" style="122" customWidth="1"/>
    <col min="6151" max="6152" width="13" style="122" customWidth="1"/>
    <col min="6153" max="6153" width="15.42578125" style="122" customWidth="1"/>
    <col min="6154" max="6154" width="15.140625" style="122" customWidth="1"/>
    <col min="6155" max="6155" width="9.140625" style="122"/>
    <col min="6156" max="6156" width="15.28515625" style="122" customWidth="1"/>
    <col min="6157" max="6400" width="9.140625" style="122"/>
    <col min="6401" max="6401" width="5.28515625" style="122" customWidth="1"/>
    <col min="6402" max="6402" width="13" style="122" customWidth="1"/>
    <col min="6403" max="6403" width="15.42578125" style="122" customWidth="1"/>
    <col min="6404" max="6404" width="14.7109375" style="122" customWidth="1"/>
    <col min="6405" max="6405" width="12.85546875" style="122" customWidth="1"/>
    <col min="6406" max="6406" width="13.140625" style="122" customWidth="1"/>
    <col min="6407" max="6408" width="13" style="122" customWidth="1"/>
    <col min="6409" max="6409" width="15.42578125" style="122" customWidth="1"/>
    <col min="6410" max="6410" width="15.140625" style="122" customWidth="1"/>
    <col min="6411" max="6411" width="9.140625" style="122"/>
    <col min="6412" max="6412" width="15.28515625" style="122" customWidth="1"/>
    <col min="6413" max="6656" width="9.140625" style="122"/>
    <col min="6657" max="6657" width="5.28515625" style="122" customWidth="1"/>
    <col min="6658" max="6658" width="13" style="122" customWidth="1"/>
    <col min="6659" max="6659" width="15.42578125" style="122" customWidth="1"/>
    <col min="6660" max="6660" width="14.7109375" style="122" customWidth="1"/>
    <col min="6661" max="6661" width="12.85546875" style="122" customWidth="1"/>
    <col min="6662" max="6662" width="13.140625" style="122" customWidth="1"/>
    <col min="6663" max="6664" width="13" style="122" customWidth="1"/>
    <col min="6665" max="6665" width="15.42578125" style="122" customWidth="1"/>
    <col min="6666" max="6666" width="15.140625" style="122" customWidth="1"/>
    <col min="6667" max="6667" width="9.140625" style="122"/>
    <col min="6668" max="6668" width="15.28515625" style="122" customWidth="1"/>
    <col min="6669" max="6912" width="9.140625" style="122"/>
    <col min="6913" max="6913" width="5.28515625" style="122" customWidth="1"/>
    <col min="6914" max="6914" width="13" style="122" customWidth="1"/>
    <col min="6915" max="6915" width="15.42578125" style="122" customWidth="1"/>
    <col min="6916" max="6916" width="14.7109375" style="122" customWidth="1"/>
    <col min="6917" max="6917" width="12.85546875" style="122" customWidth="1"/>
    <col min="6918" max="6918" width="13.140625" style="122" customWidth="1"/>
    <col min="6919" max="6920" width="13" style="122" customWidth="1"/>
    <col min="6921" max="6921" width="15.42578125" style="122" customWidth="1"/>
    <col min="6922" max="6922" width="15.140625" style="122" customWidth="1"/>
    <col min="6923" max="6923" width="9.140625" style="122"/>
    <col min="6924" max="6924" width="15.28515625" style="122" customWidth="1"/>
    <col min="6925" max="7168" width="9.140625" style="122"/>
    <col min="7169" max="7169" width="5.28515625" style="122" customWidth="1"/>
    <col min="7170" max="7170" width="13" style="122" customWidth="1"/>
    <col min="7171" max="7171" width="15.42578125" style="122" customWidth="1"/>
    <col min="7172" max="7172" width="14.7109375" style="122" customWidth="1"/>
    <col min="7173" max="7173" width="12.85546875" style="122" customWidth="1"/>
    <col min="7174" max="7174" width="13.140625" style="122" customWidth="1"/>
    <col min="7175" max="7176" width="13" style="122" customWidth="1"/>
    <col min="7177" max="7177" width="15.42578125" style="122" customWidth="1"/>
    <col min="7178" max="7178" width="15.140625" style="122" customWidth="1"/>
    <col min="7179" max="7179" width="9.140625" style="122"/>
    <col min="7180" max="7180" width="15.28515625" style="122" customWidth="1"/>
    <col min="7181" max="7424" width="9.140625" style="122"/>
    <col min="7425" max="7425" width="5.28515625" style="122" customWidth="1"/>
    <col min="7426" max="7426" width="13" style="122" customWidth="1"/>
    <col min="7427" max="7427" width="15.42578125" style="122" customWidth="1"/>
    <col min="7428" max="7428" width="14.7109375" style="122" customWidth="1"/>
    <col min="7429" max="7429" width="12.85546875" style="122" customWidth="1"/>
    <col min="7430" max="7430" width="13.140625" style="122" customWidth="1"/>
    <col min="7431" max="7432" width="13" style="122" customWidth="1"/>
    <col min="7433" max="7433" width="15.42578125" style="122" customWidth="1"/>
    <col min="7434" max="7434" width="15.140625" style="122" customWidth="1"/>
    <col min="7435" max="7435" width="9.140625" style="122"/>
    <col min="7436" max="7436" width="15.28515625" style="122" customWidth="1"/>
    <col min="7437" max="7680" width="9.140625" style="122"/>
    <col min="7681" max="7681" width="5.28515625" style="122" customWidth="1"/>
    <col min="7682" max="7682" width="13" style="122" customWidth="1"/>
    <col min="7683" max="7683" width="15.42578125" style="122" customWidth="1"/>
    <col min="7684" max="7684" width="14.7109375" style="122" customWidth="1"/>
    <col min="7685" max="7685" width="12.85546875" style="122" customWidth="1"/>
    <col min="7686" max="7686" width="13.140625" style="122" customWidth="1"/>
    <col min="7687" max="7688" width="13" style="122" customWidth="1"/>
    <col min="7689" max="7689" width="15.42578125" style="122" customWidth="1"/>
    <col min="7690" max="7690" width="15.140625" style="122" customWidth="1"/>
    <col min="7691" max="7691" width="9.140625" style="122"/>
    <col min="7692" max="7692" width="15.28515625" style="122" customWidth="1"/>
    <col min="7693" max="7936" width="9.140625" style="122"/>
    <col min="7937" max="7937" width="5.28515625" style="122" customWidth="1"/>
    <col min="7938" max="7938" width="13" style="122" customWidth="1"/>
    <col min="7939" max="7939" width="15.42578125" style="122" customWidth="1"/>
    <col min="7940" max="7940" width="14.7109375" style="122" customWidth="1"/>
    <col min="7941" max="7941" width="12.85546875" style="122" customWidth="1"/>
    <col min="7942" max="7942" width="13.140625" style="122" customWidth="1"/>
    <col min="7943" max="7944" width="13" style="122" customWidth="1"/>
    <col min="7945" max="7945" width="15.42578125" style="122" customWidth="1"/>
    <col min="7946" max="7946" width="15.140625" style="122" customWidth="1"/>
    <col min="7947" max="7947" width="9.140625" style="122"/>
    <col min="7948" max="7948" width="15.28515625" style="122" customWidth="1"/>
    <col min="7949" max="8192" width="9.140625" style="122"/>
    <col min="8193" max="8193" width="5.28515625" style="122" customWidth="1"/>
    <col min="8194" max="8194" width="13" style="122" customWidth="1"/>
    <col min="8195" max="8195" width="15.42578125" style="122" customWidth="1"/>
    <col min="8196" max="8196" width="14.7109375" style="122" customWidth="1"/>
    <col min="8197" max="8197" width="12.85546875" style="122" customWidth="1"/>
    <col min="8198" max="8198" width="13.140625" style="122" customWidth="1"/>
    <col min="8199" max="8200" width="13" style="122" customWidth="1"/>
    <col min="8201" max="8201" width="15.42578125" style="122" customWidth="1"/>
    <col min="8202" max="8202" width="15.140625" style="122" customWidth="1"/>
    <col min="8203" max="8203" width="9.140625" style="122"/>
    <col min="8204" max="8204" width="15.28515625" style="122" customWidth="1"/>
    <col min="8205" max="8448" width="9.140625" style="122"/>
    <col min="8449" max="8449" width="5.28515625" style="122" customWidth="1"/>
    <col min="8450" max="8450" width="13" style="122" customWidth="1"/>
    <col min="8451" max="8451" width="15.42578125" style="122" customWidth="1"/>
    <col min="8452" max="8452" width="14.7109375" style="122" customWidth="1"/>
    <col min="8453" max="8453" width="12.85546875" style="122" customWidth="1"/>
    <col min="8454" max="8454" width="13.140625" style="122" customWidth="1"/>
    <col min="8455" max="8456" width="13" style="122" customWidth="1"/>
    <col min="8457" max="8457" width="15.42578125" style="122" customWidth="1"/>
    <col min="8458" max="8458" width="15.140625" style="122" customWidth="1"/>
    <col min="8459" max="8459" width="9.140625" style="122"/>
    <col min="8460" max="8460" width="15.28515625" style="122" customWidth="1"/>
    <col min="8461" max="8704" width="9.140625" style="122"/>
    <col min="8705" max="8705" width="5.28515625" style="122" customWidth="1"/>
    <col min="8706" max="8706" width="13" style="122" customWidth="1"/>
    <col min="8707" max="8707" width="15.42578125" style="122" customWidth="1"/>
    <col min="8708" max="8708" width="14.7109375" style="122" customWidth="1"/>
    <col min="8709" max="8709" width="12.85546875" style="122" customWidth="1"/>
    <col min="8710" max="8710" width="13.140625" style="122" customWidth="1"/>
    <col min="8711" max="8712" width="13" style="122" customWidth="1"/>
    <col min="8713" max="8713" width="15.42578125" style="122" customWidth="1"/>
    <col min="8714" max="8714" width="15.140625" style="122" customWidth="1"/>
    <col min="8715" max="8715" width="9.140625" style="122"/>
    <col min="8716" max="8716" width="15.28515625" style="122" customWidth="1"/>
    <col min="8717" max="8960" width="9.140625" style="122"/>
    <col min="8961" max="8961" width="5.28515625" style="122" customWidth="1"/>
    <col min="8962" max="8962" width="13" style="122" customWidth="1"/>
    <col min="8963" max="8963" width="15.42578125" style="122" customWidth="1"/>
    <col min="8964" max="8964" width="14.7109375" style="122" customWidth="1"/>
    <col min="8965" max="8965" width="12.85546875" style="122" customWidth="1"/>
    <col min="8966" max="8966" width="13.140625" style="122" customWidth="1"/>
    <col min="8967" max="8968" width="13" style="122" customWidth="1"/>
    <col min="8969" max="8969" width="15.42578125" style="122" customWidth="1"/>
    <col min="8970" max="8970" width="15.140625" style="122" customWidth="1"/>
    <col min="8971" max="8971" width="9.140625" style="122"/>
    <col min="8972" max="8972" width="15.28515625" style="122" customWidth="1"/>
    <col min="8973" max="9216" width="9.140625" style="122"/>
    <col min="9217" max="9217" width="5.28515625" style="122" customWidth="1"/>
    <col min="9218" max="9218" width="13" style="122" customWidth="1"/>
    <col min="9219" max="9219" width="15.42578125" style="122" customWidth="1"/>
    <col min="9220" max="9220" width="14.7109375" style="122" customWidth="1"/>
    <col min="9221" max="9221" width="12.85546875" style="122" customWidth="1"/>
    <col min="9222" max="9222" width="13.140625" style="122" customWidth="1"/>
    <col min="9223" max="9224" width="13" style="122" customWidth="1"/>
    <col min="9225" max="9225" width="15.42578125" style="122" customWidth="1"/>
    <col min="9226" max="9226" width="15.140625" style="122" customWidth="1"/>
    <col min="9227" max="9227" width="9.140625" style="122"/>
    <col min="9228" max="9228" width="15.28515625" style="122" customWidth="1"/>
    <col min="9229" max="9472" width="9.140625" style="122"/>
    <col min="9473" max="9473" width="5.28515625" style="122" customWidth="1"/>
    <col min="9474" max="9474" width="13" style="122" customWidth="1"/>
    <col min="9475" max="9475" width="15.42578125" style="122" customWidth="1"/>
    <col min="9476" max="9476" width="14.7109375" style="122" customWidth="1"/>
    <col min="9477" max="9477" width="12.85546875" style="122" customWidth="1"/>
    <col min="9478" max="9478" width="13.140625" style="122" customWidth="1"/>
    <col min="9479" max="9480" width="13" style="122" customWidth="1"/>
    <col min="9481" max="9481" width="15.42578125" style="122" customWidth="1"/>
    <col min="9482" max="9482" width="15.140625" style="122" customWidth="1"/>
    <col min="9483" max="9483" width="9.140625" style="122"/>
    <col min="9484" max="9484" width="15.28515625" style="122" customWidth="1"/>
    <col min="9485" max="9728" width="9.140625" style="122"/>
    <col min="9729" max="9729" width="5.28515625" style="122" customWidth="1"/>
    <col min="9730" max="9730" width="13" style="122" customWidth="1"/>
    <col min="9731" max="9731" width="15.42578125" style="122" customWidth="1"/>
    <col min="9732" max="9732" width="14.7109375" style="122" customWidth="1"/>
    <col min="9733" max="9733" width="12.85546875" style="122" customWidth="1"/>
    <col min="9734" max="9734" width="13.140625" style="122" customWidth="1"/>
    <col min="9735" max="9736" width="13" style="122" customWidth="1"/>
    <col min="9737" max="9737" width="15.42578125" style="122" customWidth="1"/>
    <col min="9738" max="9738" width="15.140625" style="122" customWidth="1"/>
    <col min="9739" max="9739" width="9.140625" style="122"/>
    <col min="9740" max="9740" width="15.28515625" style="122" customWidth="1"/>
    <col min="9741" max="9984" width="9.140625" style="122"/>
    <col min="9985" max="9985" width="5.28515625" style="122" customWidth="1"/>
    <col min="9986" max="9986" width="13" style="122" customWidth="1"/>
    <col min="9987" max="9987" width="15.42578125" style="122" customWidth="1"/>
    <col min="9988" max="9988" width="14.7109375" style="122" customWidth="1"/>
    <col min="9989" max="9989" width="12.85546875" style="122" customWidth="1"/>
    <col min="9990" max="9990" width="13.140625" style="122" customWidth="1"/>
    <col min="9991" max="9992" width="13" style="122" customWidth="1"/>
    <col min="9993" max="9993" width="15.42578125" style="122" customWidth="1"/>
    <col min="9994" max="9994" width="15.140625" style="122" customWidth="1"/>
    <col min="9995" max="9995" width="9.140625" style="122"/>
    <col min="9996" max="9996" width="15.28515625" style="122" customWidth="1"/>
    <col min="9997" max="10240" width="9.140625" style="122"/>
    <col min="10241" max="10241" width="5.28515625" style="122" customWidth="1"/>
    <col min="10242" max="10242" width="13" style="122" customWidth="1"/>
    <col min="10243" max="10243" width="15.42578125" style="122" customWidth="1"/>
    <col min="10244" max="10244" width="14.7109375" style="122" customWidth="1"/>
    <col min="10245" max="10245" width="12.85546875" style="122" customWidth="1"/>
    <col min="10246" max="10246" width="13.140625" style="122" customWidth="1"/>
    <col min="10247" max="10248" width="13" style="122" customWidth="1"/>
    <col min="10249" max="10249" width="15.42578125" style="122" customWidth="1"/>
    <col min="10250" max="10250" width="15.140625" style="122" customWidth="1"/>
    <col min="10251" max="10251" width="9.140625" style="122"/>
    <col min="10252" max="10252" width="15.28515625" style="122" customWidth="1"/>
    <col min="10253" max="10496" width="9.140625" style="122"/>
    <col min="10497" max="10497" width="5.28515625" style="122" customWidth="1"/>
    <col min="10498" max="10498" width="13" style="122" customWidth="1"/>
    <col min="10499" max="10499" width="15.42578125" style="122" customWidth="1"/>
    <col min="10500" max="10500" width="14.7109375" style="122" customWidth="1"/>
    <col min="10501" max="10501" width="12.85546875" style="122" customWidth="1"/>
    <col min="10502" max="10502" width="13.140625" style="122" customWidth="1"/>
    <col min="10503" max="10504" width="13" style="122" customWidth="1"/>
    <col min="10505" max="10505" width="15.42578125" style="122" customWidth="1"/>
    <col min="10506" max="10506" width="15.140625" style="122" customWidth="1"/>
    <col min="10507" max="10507" width="9.140625" style="122"/>
    <col min="10508" max="10508" width="15.28515625" style="122" customWidth="1"/>
    <col min="10509" max="10752" width="9.140625" style="122"/>
    <col min="10753" max="10753" width="5.28515625" style="122" customWidth="1"/>
    <col min="10754" max="10754" width="13" style="122" customWidth="1"/>
    <col min="10755" max="10755" width="15.42578125" style="122" customWidth="1"/>
    <col min="10756" max="10756" width="14.7109375" style="122" customWidth="1"/>
    <col min="10757" max="10757" width="12.85546875" style="122" customWidth="1"/>
    <col min="10758" max="10758" width="13.140625" style="122" customWidth="1"/>
    <col min="10759" max="10760" width="13" style="122" customWidth="1"/>
    <col min="10761" max="10761" width="15.42578125" style="122" customWidth="1"/>
    <col min="10762" max="10762" width="15.140625" style="122" customWidth="1"/>
    <col min="10763" max="10763" width="9.140625" style="122"/>
    <col min="10764" max="10764" width="15.28515625" style="122" customWidth="1"/>
    <col min="10765" max="11008" width="9.140625" style="122"/>
    <col min="11009" max="11009" width="5.28515625" style="122" customWidth="1"/>
    <col min="11010" max="11010" width="13" style="122" customWidth="1"/>
    <col min="11011" max="11011" width="15.42578125" style="122" customWidth="1"/>
    <col min="11012" max="11012" width="14.7109375" style="122" customWidth="1"/>
    <col min="11013" max="11013" width="12.85546875" style="122" customWidth="1"/>
    <col min="11014" max="11014" width="13.140625" style="122" customWidth="1"/>
    <col min="11015" max="11016" width="13" style="122" customWidth="1"/>
    <col min="11017" max="11017" width="15.42578125" style="122" customWidth="1"/>
    <col min="11018" max="11018" width="15.140625" style="122" customWidth="1"/>
    <col min="11019" max="11019" width="9.140625" style="122"/>
    <col min="11020" max="11020" width="15.28515625" style="122" customWidth="1"/>
    <col min="11021" max="11264" width="9.140625" style="122"/>
    <col min="11265" max="11265" width="5.28515625" style="122" customWidth="1"/>
    <col min="11266" max="11266" width="13" style="122" customWidth="1"/>
    <col min="11267" max="11267" width="15.42578125" style="122" customWidth="1"/>
    <col min="11268" max="11268" width="14.7109375" style="122" customWidth="1"/>
    <col min="11269" max="11269" width="12.85546875" style="122" customWidth="1"/>
    <col min="11270" max="11270" width="13.140625" style="122" customWidth="1"/>
    <col min="11271" max="11272" width="13" style="122" customWidth="1"/>
    <col min="11273" max="11273" width="15.42578125" style="122" customWidth="1"/>
    <col min="11274" max="11274" width="15.140625" style="122" customWidth="1"/>
    <col min="11275" max="11275" width="9.140625" style="122"/>
    <col min="11276" max="11276" width="15.28515625" style="122" customWidth="1"/>
    <col min="11277" max="11520" width="9.140625" style="122"/>
    <col min="11521" max="11521" width="5.28515625" style="122" customWidth="1"/>
    <col min="11522" max="11522" width="13" style="122" customWidth="1"/>
    <col min="11523" max="11523" width="15.42578125" style="122" customWidth="1"/>
    <col min="11524" max="11524" width="14.7109375" style="122" customWidth="1"/>
    <col min="11525" max="11525" width="12.85546875" style="122" customWidth="1"/>
    <col min="11526" max="11526" width="13.140625" style="122" customWidth="1"/>
    <col min="11527" max="11528" width="13" style="122" customWidth="1"/>
    <col min="11529" max="11529" width="15.42578125" style="122" customWidth="1"/>
    <col min="11530" max="11530" width="15.140625" style="122" customWidth="1"/>
    <col min="11531" max="11531" width="9.140625" style="122"/>
    <col min="11532" max="11532" width="15.28515625" style="122" customWidth="1"/>
    <col min="11533" max="11776" width="9.140625" style="122"/>
    <col min="11777" max="11777" width="5.28515625" style="122" customWidth="1"/>
    <col min="11778" max="11778" width="13" style="122" customWidth="1"/>
    <col min="11779" max="11779" width="15.42578125" style="122" customWidth="1"/>
    <col min="11780" max="11780" width="14.7109375" style="122" customWidth="1"/>
    <col min="11781" max="11781" width="12.85546875" style="122" customWidth="1"/>
    <col min="11782" max="11782" width="13.140625" style="122" customWidth="1"/>
    <col min="11783" max="11784" width="13" style="122" customWidth="1"/>
    <col min="11785" max="11785" width="15.42578125" style="122" customWidth="1"/>
    <col min="11786" max="11786" width="15.140625" style="122" customWidth="1"/>
    <col min="11787" max="11787" width="9.140625" style="122"/>
    <col min="11788" max="11788" width="15.28515625" style="122" customWidth="1"/>
    <col min="11789" max="12032" width="9.140625" style="122"/>
    <col min="12033" max="12033" width="5.28515625" style="122" customWidth="1"/>
    <col min="12034" max="12034" width="13" style="122" customWidth="1"/>
    <col min="12035" max="12035" width="15.42578125" style="122" customWidth="1"/>
    <col min="12036" max="12036" width="14.7109375" style="122" customWidth="1"/>
    <col min="12037" max="12037" width="12.85546875" style="122" customWidth="1"/>
    <col min="12038" max="12038" width="13.140625" style="122" customWidth="1"/>
    <col min="12039" max="12040" width="13" style="122" customWidth="1"/>
    <col min="12041" max="12041" width="15.42578125" style="122" customWidth="1"/>
    <col min="12042" max="12042" width="15.140625" style="122" customWidth="1"/>
    <col min="12043" max="12043" width="9.140625" style="122"/>
    <col min="12044" max="12044" width="15.28515625" style="122" customWidth="1"/>
    <col min="12045" max="12288" width="9.140625" style="122"/>
    <col min="12289" max="12289" width="5.28515625" style="122" customWidth="1"/>
    <col min="12290" max="12290" width="13" style="122" customWidth="1"/>
    <col min="12291" max="12291" width="15.42578125" style="122" customWidth="1"/>
    <col min="12292" max="12292" width="14.7109375" style="122" customWidth="1"/>
    <col min="12293" max="12293" width="12.85546875" style="122" customWidth="1"/>
    <col min="12294" max="12294" width="13.140625" style="122" customWidth="1"/>
    <col min="12295" max="12296" width="13" style="122" customWidth="1"/>
    <col min="12297" max="12297" width="15.42578125" style="122" customWidth="1"/>
    <col min="12298" max="12298" width="15.140625" style="122" customWidth="1"/>
    <col min="12299" max="12299" width="9.140625" style="122"/>
    <col min="12300" max="12300" width="15.28515625" style="122" customWidth="1"/>
    <col min="12301" max="12544" width="9.140625" style="122"/>
    <col min="12545" max="12545" width="5.28515625" style="122" customWidth="1"/>
    <col min="12546" max="12546" width="13" style="122" customWidth="1"/>
    <col min="12547" max="12547" width="15.42578125" style="122" customWidth="1"/>
    <col min="12548" max="12548" width="14.7109375" style="122" customWidth="1"/>
    <col min="12549" max="12549" width="12.85546875" style="122" customWidth="1"/>
    <col min="12550" max="12550" width="13.140625" style="122" customWidth="1"/>
    <col min="12551" max="12552" width="13" style="122" customWidth="1"/>
    <col min="12553" max="12553" width="15.42578125" style="122" customWidth="1"/>
    <col min="12554" max="12554" width="15.140625" style="122" customWidth="1"/>
    <col min="12555" max="12555" width="9.140625" style="122"/>
    <col min="12556" max="12556" width="15.28515625" style="122" customWidth="1"/>
    <col min="12557" max="12800" width="9.140625" style="122"/>
    <col min="12801" max="12801" width="5.28515625" style="122" customWidth="1"/>
    <col min="12802" max="12802" width="13" style="122" customWidth="1"/>
    <col min="12803" max="12803" width="15.42578125" style="122" customWidth="1"/>
    <col min="12804" max="12804" width="14.7109375" style="122" customWidth="1"/>
    <col min="12805" max="12805" width="12.85546875" style="122" customWidth="1"/>
    <col min="12806" max="12806" width="13.140625" style="122" customWidth="1"/>
    <col min="12807" max="12808" width="13" style="122" customWidth="1"/>
    <col min="12809" max="12809" width="15.42578125" style="122" customWidth="1"/>
    <col min="12810" max="12810" width="15.140625" style="122" customWidth="1"/>
    <col min="12811" max="12811" width="9.140625" style="122"/>
    <col min="12812" max="12812" width="15.28515625" style="122" customWidth="1"/>
    <col min="12813" max="13056" width="9.140625" style="122"/>
    <col min="13057" max="13057" width="5.28515625" style="122" customWidth="1"/>
    <col min="13058" max="13058" width="13" style="122" customWidth="1"/>
    <col min="13059" max="13059" width="15.42578125" style="122" customWidth="1"/>
    <col min="13060" max="13060" width="14.7109375" style="122" customWidth="1"/>
    <col min="13061" max="13061" width="12.85546875" style="122" customWidth="1"/>
    <col min="13062" max="13062" width="13.140625" style="122" customWidth="1"/>
    <col min="13063" max="13064" width="13" style="122" customWidth="1"/>
    <col min="13065" max="13065" width="15.42578125" style="122" customWidth="1"/>
    <col min="13066" max="13066" width="15.140625" style="122" customWidth="1"/>
    <col min="13067" max="13067" width="9.140625" style="122"/>
    <col min="13068" max="13068" width="15.28515625" style="122" customWidth="1"/>
    <col min="13069" max="13312" width="9.140625" style="122"/>
    <col min="13313" max="13313" width="5.28515625" style="122" customWidth="1"/>
    <col min="13314" max="13314" width="13" style="122" customWidth="1"/>
    <col min="13315" max="13315" width="15.42578125" style="122" customWidth="1"/>
    <col min="13316" max="13316" width="14.7109375" style="122" customWidth="1"/>
    <col min="13317" max="13317" width="12.85546875" style="122" customWidth="1"/>
    <col min="13318" max="13318" width="13.140625" style="122" customWidth="1"/>
    <col min="13319" max="13320" width="13" style="122" customWidth="1"/>
    <col min="13321" max="13321" width="15.42578125" style="122" customWidth="1"/>
    <col min="13322" max="13322" width="15.140625" style="122" customWidth="1"/>
    <col min="13323" max="13323" width="9.140625" style="122"/>
    <col min="13324" max="13324" width="15.28515625" style="122" customWidth="1"/>
    <col min="13325" max="13568" width="9.140625" style="122"/>
    <col min="13569" max="13569" width="5.28515625" style="122" customWidth="1"/>
    <col min="13570" max="13570" width="13" style="122" customWidth="1"/>
    <col min="13571" max="13571" width="15.42578125" style="122" customWidth="1"/>
    <col min="13572" max="13572" width="14.7109375" style="122" customWidth="1"/>
    <col min="13573" max="13573" width="12.85546875" style="122" customWidth="1"/>
    <col min="13574" max="13574" width="13.140625" style="122" customWidth="1"/>
    <col min="13575" max="13576" width="13" style="122" customWidth="1"/>
    <col min="13577" max="13577" width="15.42578125" style="122" customWidth="1"/>
    <col min="13578" max="13578" width="15.140625" style="122" customWidth="1"/>
    <col min="13579" max="13579" width="9.140625" style="122"/>
    <col min="13580" max="13580" width="15.28515625" style="122" customWidth="1"/>
    <col min="13581" max="13824" width="9.140625" style="122"/>
    <col min="13825" max="13825" width="5.28515625" style="122" customWidth="1"/>
    <col min="13826" max="13826" width="13" style="122" customWidth="1"/>
    <col min="13827" max="13827" width="15.42578125" style="122" customWidth="1"/>
    <col min="13828" max="13828" width="14.7109375" style="122" customWidth="1"/>
    <col min="13829" max="13829" width="12.85546875" style="122" customWidth="1"/>
    <col min="13830" max="13830" width="13.140625" style="122" customWidth="1"/>
    <col min="13831" max="13832" width="13" style="122" customWidth="1"/>
    <col min="13833" max="13833" width="15.42578125" style="122" customWidth="1"/>
    <col min="13834" max="13834" width="15.140625" style="122" customWidth="1"/>
    <col min="13835" max="13835" width="9.140625" style="122"/>
    <col min="13836" max="13836" width="15.28515625" style="122" customWidth="1"/>
    <col min="13837" max="14080" width="9.140625" style="122"/>
    <col min="14081" max="14081" width="5.28515625" style="122" customWidth="1"/>
    <col min="14082" max="14082" width="13" style="122" customWidth="1"/>
    <col min="14083" max="14083" width="15.42578125" style="122" customWidth="1"/>
    <col min="14084" max="14084" width="14.7109375" style="122" customWidth="1"/>
    <col min="14085" max="14085" width="12.85546875" style="122" customWidth="1"/>
    <col min="14086" max="14086" width="13.140625" style="122" customWidth="1"/>
    <col min="14087" max="14088" width="13" style="122" customWidth="1"/>
    <col min="14089" max="14089" width="15.42578125" style="122" customWidth="1"/>
    <col min="14090" max="14090" width="15.140625" style="122" customWidth="1"/>
    <col min="14091" max="14091" width="9.140625" style="122"/>
    <col min="14092" max="14092" width="15.28515625" style="122" customWidth="1"/>
    <col min="14093" max="14336" width="9.140625" style="122"/>
    <col min="14337" max="14337" width="5.28515625" style="122" customWidth="1"/>
    <col min="14338" max="14338" width="13" style="122" customWidth="1"/>
    <col min="14339" max="14339" width="15.42578125" style="122" customWidth="1"/>
    <col min="14340" max="14340" width="14.7109375" style="122" customWidth="1"/>
    <col min="14341" max="14341" width="12.85546875" style="122" customWidth="1"/>
    <col min="14342" max="14342" width="13.140625" style="122" customWidth="1"/>
    <col min="14343" max="14344" width="13" style="122" customWidth="1"/>
    <col min="14345" max="14345" width="15.42578125" style="122" customWidth="1"/>
    <col min="14346" max="14346" width="15.140625" style="122" customWidth="1"/>
    <col min="14347" max="14347" width="9.140625" style="122"/>
    <col min="14348" max="14348" width="15.28515625" style="122" customWidth="1"/>
    <col min="14349" max="14592" width="9.140625" style="122"/>
    <col min="14593" max="14593" width="5.28515625" style="122" customWidth="1"/>
    <col min="14594" max="14594" width="13" style="122" customWidth="1"/>
    <col min="14595" max="14595" width="15.42578125" style="122" customWidth="1"/>
    <col min="14596" max="14596" width="14.7109375" style="122" customWidth="1"/>
    <col min="14597" max="14597" width="12.85546875" style="122" customWidth="1"/>
    <col min="14598" max="14598" width="13.140625" style="122" customWidth="1"/>
    <col min="14599" max="14600" width="13" style="122" customWidth="1"/>
    <col min="14601" max="14601" width="15.42578125" style="122" customWidth="1"/>
    <col min="14602" max="14602" width="15.140625" style="122" customWidth="1"/>
    <col min="14603" max="14603" width="9.140625" style="122"/>
    <col min="14604" max="14604" width="15.28515625" style="122" customWidth="1"/>
    <col min="14605" max="14848" width="9.140625" style="122"/>
    <col min="14849" max="14849" width="5.28515625" style="122" customWidth="1"/>
    <col min="14850" max="14850" width="13" style="122" customWidth="1"/>
    <col min="14851" max="14851" width="15.42578125" style="122" customWidth="1"/>
    <col min="14852" max="14852" width="14.7109375" style="122" customWidth="1"/>
    <col min="14853" max="14853" width="12.85546875" style="122" customWidth="1"/>
    <col min="14854" max="14854" width="13.140625" style="122" customWidth="1"/>
    <col min="14855" max="14856" width="13" style="122" customWidth="1"/>
    <col min="14857" max="14857" width="15.42578125" style="122" customWidth="1"/>
    <col min="14858" max="14858" width="15.140625" style="122" customWidth="1"/>
    <col min="14859" max="14859" width="9.140625" style="122"/>
    <col min="14860" max="14860" width="15.28515625" style="122" customWidth="1"/>
    <col min="14861" max="15104" width="9.140625" style="122"/>
    <col min="15105" max="15105" width="5.28515625" style="122" customWidth="1"/>
    <col min="15106" max="15106" width="13" style="122" customWidth="1"/>
    <col min="15107" max="15107" width="15.42578125" style="122" customWidth="1"/>
    <col min="15108" max="15108" width="14.7109375" style="122" customWidth="1"/>
    <col min="15109" max="15109" width="12.85546875" style="122" customWidth="1"/>
    <col min="15110" max="15110" width="13.140625" style="122" customWidth="1"/>
    <col min="15111" max="15112" width="13" style="122" customWidth="1"/>
    <col min="15113" max="15113" width="15.42578125" style="122" customWidth="1"/>
    <col min="15114" max="15114" width="15.140625" style="122" customWidth="1"/>
    <col min="15115" max="15115" width="9.140625" style="122"/>
    <col min="15116" max="15116" width="15.28515625" style="122" customWidth="1"/>
    <col min="15117" max="15360" width="9.140625" style="122"/>
    <col min="15361" max="15361" width="5.28515625" style="122" customWidth="1"/>
    <col min="15362" max="15362" width="13" style="122" customWidth="1"/>
    <col min="15363" max="15363" width="15.42578125" style="122" customWidth="1"/>
    <col min="15364" max="15364" width="14.7109375" style="122" customWidth="1"/>
    <col min="15365" max="15365" width="12.85546875" style="122" customWidth="1"/>
    <col min="15366" max="15366" width="13.140625" style="122" customWidth="1"/>
    <col min="15367" max="15368" width="13" style="122" customWidth="1"/>
    <col min="15369" max="15369" width="15.42578125" style="122" customWidth="1"/>
    <col min="15370" max="15370" width="15.140625" style="122" customWidth="1"/>
    <col min="15371" max="15371" width="9.140625" style="122"/>
    <col min="15372" max="15372" width="15.28515625" style="122" customWidth="1"/>
    <col min="15373" max="15616" width="9.140625" style="122"/>
    <col min="15617" max="15617" width="5.28515625" style="122" customWidth="1"/>
    <col min="15618" max="15618" width="13" style="122" customWidth="1"/>
    <col min="15619" max="15619" width="15.42578125" style="122" customWidth="1"/>
    <col min="15620" max="15620" width="14.7109375" style="122" customWidth="1"/>
    <col min="15621" max="15621" width="12.85546875" style="122" customWidth="1"/>
    <col min="15622" max="15622" width="13.140625" style="122" customWidth="1"/>
    <col min="15623" max="15624" width="13" style="122" customWidth="1"/>
    <col min="15625" max="15625" width="15.42578125" style="122" customWidth="1"/>
    <col min="15626" max="15626" width="15.140625" style="122" customWidth="1"/>
    <col min="15627" max="15627" width="9.140625" style="122"/>
    <col min="15628" max="15628" width="15.28515625" style="122" customWidth="1"/>
    <col min="15629" max="15872" width="9.140625" style="122"/>
    <col min="15873" max="15873" width="5.28515625" style="122" customWidth="1"/>
    <col min="15874" max="15874" width="13" style="122" customWidth="1"/>
    <col min="15875" max="15875" width="15.42578125" style="122" customWidth="1"/>
    <col min="15876" max="15876" width="14.7109375" style="122" customWidth="1"/>
    <col min="15877" max="15877" width="12.85546875" style="122" customWidth="1"/>
    <col min="15878" max="15878" width="13.140625" style="122" customWidth="1"/>
    <col min="15879" max="15880" width="13" style="122" customWidth="1"/>
    <col min="15881" max="15881" width="15.42578125" style="122" customWidth="1"/>
    <col min="15882" max="15882" width="15.140625" style="122" customWidth="1"/>
    <col min="15883" max="15883" width="9.140625" style="122"/>
    <col min="15884" max="15884" width="15.28515625" style="122" customWidth="1"/>
    <col min="15885" max="16128" width="9.140625" style="122"/>
    <col min="16129" max="16129" width="5.28515625" style="122" customWidth="1"/>
    <col min="16130" max="16130" width="13" style="122" customWidth="1"/>
    <col min="16131" max="16131" width="15.42578125" style="122" customWidth="1"/>
    <col min="16132" max="16132" width="14.7109375" style="122" customWidth="1"/>
    <col min="16133" max="16133" width="12.85546875" style="122" customWidth="1"/>
    <col min="16134" max="16134" width="13.140625" style="122" customWidth="1"/>
    <col min="16135" max="16136" width="13" style="122" customWidth="1"/>
    <col min="16137" max="16137" width="15.42578125" style="122" customWidth="1"/>
    <col min="16138" max="16138" width="15.140625" style="122" customWidth="1"/>
    <col min="16139" max="16139" width="9.140625" style="122"/>
    <col min="16140" max="16140" width="15.28515625" style="122" customWidth="1"/>
    <col min="16141" max="16384" width="9.140625" style="122"/>
  </cols>
  <sheetData>
    <row r="1" spans="1:12" ht="33" customHeight="1" x14ac:dyDescent="0.35">
      <c r="A1" s="119" t="s">
        <v>33</v>
      </c>
      <c r="B1" s="120"/>
      <c r="C1" s="120"/>
      <c r="D1" s="120"/>
      <c r="E1" s="120"/>
      <c r="F1" s="120"/>
      <c r="G1" s="120"/>
      <c r="H1" s="120"/>
      <c r="I1" s="120"/>
    </row>
    <row r="2" spans="1:12" ht="12.75" customHeight="1" thickBot="1" x14ac:dyDescent="0.3">
      <c r="A2" s="123"/>
      <c r="B2" s="123"/>
      <c r="C2" s="123"/>
      <c r="D2" s="123"/>
      <c r="E2" s="120"/>
      <c r="F2" s="120"/>
      <c r="G2" s="120"/>
      <c r="H2" s="120"/>
      <c r="I2" s="120"/>
    </row>
    <row r="3" spans="1:12" ht="19.5" customHeight="1" x14ac:dyDescent="0.25">
      <c r="A3" s="124"/>
      <c r="B3" s="124"/>
      <c r="C3" s="124"/>
      <c r="D3" s="125" t="s">
        <v>34</v>
      </c>
      <c r="E3" s="124"/>
      <c r="F3" s="126" t="s">
        <v>35</v>
      </c>
      <c r="G3" s="126"/>
      <c r="H3" s="124"/>
      <c r="I3" s="124"/>
      <c r="J3" s="127"/>
    </row>
    <row r="4" spans="1:12" x14ac:dyDescent="0.25">
      <c r="A4" s="120" t="s">
        <v>36</v>
      </c>
      <c r="B4" s="120"/>
      <c r="C4" s="120"/>
      <c r="D4" s="128">
        <v>5000</v>
      </c>
      <c r="E4" s="120"/>
      <c r="F4" s="129" t="s">
        <v>67</v>
      </c>
      <c r="G4" s="130"/>
      <c r="H4" s="120"/>
      <c r="I4" s="120"/>
      <c r="J4" s="127"/>
    </row>
    <row r="5" spans="1:12" x14ac:dyDescent="0.25">
      <c r="A5" s="120" t="s">
        <v>37</v>
      </c>
      <c r="B5" s="120"/>
      <c r="C5" s="120"/>
      <c r="D5" s="131">
        <v>8.2500000000000004E-2</v>
      </c>
      <c r="E5" s="120"/>
      <c r="F5" s="132"/>
      <c r="G5" s="133"/>
      <c r="H5" s="120"/>
      <c r="I5" s="127"/>
      <c r="J5" s="127"/>
    </row>
    <row r="6" spans="1:12" x14ac:dyDescent="0.25">
      <c r="A6" s="120" t="s">
        <v>38</v>
      </c>
      <c r="B6" s="120"/>
      <c r="C6" s="120"/>
      <c r="D6" s="134">
        <v>5</v>
      </c>
      <c r="E6" s="120"/>
      <c r="F6" s="135" t="s">
        <v>39</v>
      </c>
      <c r="G6" s="123"/>
      <c r="H6" s="120"/>
      <c r="I6" s="127"/>
      <c r="J6" s="127"/>
    </row>
    <row r="7" spans="1:12" x14ac:dyDescent="0.25">
      <c r="A7" s="120" t="s">
        <v>40</v>
      </c>
      <c r="B7" s="120"/>
      <c r="C7" s="120"/>
      <c r="D7" s="136">
        <v>41518</v>
      </c>
      <c r="E7" s="120"/>
      <c r="F7" s="135"/>
      <c r="G7" s="123"/>
      <c r="H7" s="120"/>
      <c r="I7" s="127"/>
      <c r="J7" s="127"/>
    </row>
    <row r="8" spans="1:12" x14ac:dyDescent="0.25">
      <c r="A8" s="120" t="s">
        <v>41</v>
      </c>
      <c r="B8" s="120"/>
      <c r="C8" s="120"/>
      <c r="D8" s="137"/>
      <c r="E8" s="120"/>
      <c r="F8" s="135" t="s">
        <v>42</v>
      </c>
      <c r="G8" s="123"/>
      <c r="H8" s="120"/>
      <c r="I8" s="127"/>
      <c r="J8" s="127"/>
    </row>
    <row r="9" spans="1:12" ht="14.25" thickBot="1" x14ac:dyDescent="0.3">
      <c r="A9" s="120"/>
      <c r="B9" s="120"/>
      <c r="C9" s="120"/>
      <c r="D9" s="138"/>
      <c r="E9" s="120"/>
      <c r="F9" s="138"/>
      <c r="G9" s="138"/>
      <c r="H9" s="120"/>
      <c r="I9" s="127"/>
      <c r="J9" s="127"/>
    </row>
    <row r="10" spans="1:12" x14ac:dyDescent="0.25">
      <c r="A10" s="124"/>
      <c r="B10" s="124"/>
      <c r="C10" s="124"/>
      <c r="D10" s="124"/>
      <c r="E10" s="124"/>
      <c r="F10" s="124"/>
      <c r="G10" s="124"/>
      <c r="H10" s="124"/>
      <c r="I10" s="139"/>
      <c r="J10" s="127"/>
    </row>
    <row r="11" spans="1:12" x14ac:dyDescent="0.25">
      <c r="A11" s="120" t="s">
        <v>43</v>
      </c>
      <c r="B11" s="120"/>
      <c r="C11" s="120"/>
      <c r="D11" s="140">
        <f>IF(Values_Entered,-PMT(Interest_Rate/12,Loan_Years*12,Loan_Amount),"")</f>
        <v>101.98125832657028</v>
      </c>
      <c r="E11" s="120"/>
      <c r="F11" s="130"/>
      <c r="G11" s="130"/>
      <c r="H11" s="120"/>
      <c r="I11" s="127"/>
      <c r="J11" s="127"/>
    </row>
    <row r="12" spans="1:12" ht="14.25" customHeight="1" x14ac:dyDescent="0.25">
      <c r="A12" s="120" t="s">
        <v>44</v>
      </c>
      <c r="B12" s="120"/>
      <c r="C12" s="120"/>
      <c r="D12" s="141">
        <f>IF(Values_Entered,Loan_Years*12,"")</f>
        <v>60</v>
      </c>
      <c r="E12" s="120"/>
      <c r="F12" s="130"/>
      <c r="G12" s="130"/>
      <c r="H12" s="120"/>
      <c r="I12" s="127"/>
      <c r="J12" s="127"/>
    </row>
    <row r="13" spans="1:12" x14ac:dyDescent="0.25">
      <c r="A13" s="120" t="s">
        <v>45</v>
      </c>
      <c r="B13" s="120"/>
      <c r="C13" s="120"/>
      <c r="D13" s="141">
        <f>IF(Values_Entered,Number_of_Payments,"")</f>
        <v>60</v>
      </c>
      <c r="E13" s="120"/>
      <c r="F13" s="142"/>
      <c r="G13" s="142"/>
      <c r="H13" s="120"/>
      <c r="I13" s="127"/>
      <c r="J13" s="127"/>
      <c r="L13" s="140"/>
    </row>
    <row r="14" spans="1:12" x14ac:dyDescent="0.25">
      <c r="A14" s="120" t="s">
        <v>46</v>
      </c>
      <c r="B14" s="120"/>
      <c r="C14" s="120"/>
      <c r="D14" s="140">
        <f>IF(Values_Entered,SUMIF(Beg_Bal,"&gt;0",Extra_Pay),"")</f>
        <v>0</v>
      </c>
      <c r="E14" s="120"/>
      <c r="F14" s="142"/>
      <c r="G14" s="142"/>
      <c r="H14" s="120"/>
      <c r="I14" s="127"/>
      <c r="J14" s="127"/>
    </row>
    <row r="15" spans="1:12" x14ac:dyDescent="0.25">
      <c r="A15" s="120" t="s">
        <v>47</v>
      </c>
      <c r="B15" s="120"/>
      <c r="C15" s="120"/>
      <c r="D15" s="140">
        <f>IF(Values_Entered,SUMIF(Beg_Bal,"&gt;0",Int),"")</f>
        <v>1118.875499594217</v>
      </c>
      <c r="E15" s="120"/>
      <c r="F15" s="130"/>
      <c r="G15" s="130"/>
      <c r="H15" s="120"/>
      <c r="I15" s="127"/>
      <c r="J15" s="127"/>
    </row>
    <row r="16" spans="1:12" ht="14.25" thickBot="1" x14ac:dyDescent="0.3">
      <c r="A16" s="120"/>
      <c r="B16" s="120"/>
      <c r="C16" s="120"/>
      <c r="D16" s="120"/>
      <c r="E16" s="138"/>
      <c r="F16" s="138"/>
      <c r="G16" s="138"/>
      <c r="H16" s="120"/>
      <c r="I16" s="120"/>
      <c r="J16" s="127"/>
    </row>
    <row r="17" spans="1:10" s="147" customFormat="1" ht="31.5" customHeight="1" thickBot="1" x14ac:dyDescent="0.3">
      <c r="A17" s="143" t="s">
        <v>48</v>
      </c>
      <c r="B17" s="144" t="s">
        <v>49</v>
      </c>
      <c r="C17" s="144" t="s">
        <v>50</v>
      </c>
      <c r="D17" s="144" t="s">
        <v>51</v>
      </c>
      <c r="E17" s="144" t="s">
        <v>52</v>
      </c>
      <c r="F17" s="144" t="s">
        <v>53</v>
      </c>
      <c r="G17" s="144" t="s">
        <v>54</v>
      </c>
      <c r="H17" s="144" t="s">
        <v>55</v>
      </c>
      <c r="I17" s="145" t="s">
        <v>56</v>
      </c>
      <c r="J17" s="146"/>
    </row>
    <row r="18" spans="1:10" s="147" customFormat="1" x14ac:dyDescent="0.25">
      <c r="A18" s="148">
        <f>IF(Values_Entered,1,"")</f>
        <v>1</v>
      </c>
      <c r="B18" s="149">
        <v>41426</v>
      </c>
      <c r="C18" s="150">
        <f>IF(Values_Entered,Loan_Amount,"")</f>
        <v>5000</v>
      </c>
      <c r="D18" s="151">
        <f t="shared" ref="D18:D61" si="0">Scheduled_Monthly_Payment</f>
        <v>101.98125832657028</v>
      </c>
      <c r="E18" s="152"/>
      <c r="F18" s="153">
        <f t="shared" ref="F18:F61" si="1">IF(Pay_Num&lt;&gt;"",Sched_Pay+Extra_Pay,"")</f>
        <v>101.98125832657028</v>
      </c>
      <c r="G18" s="150">
        <f t="shared" ref="G18:G61" si="2">IF(Pay_Num&lt;&gt;"",Total_Pay-Int,"")</f>
        <v>67.606258326570284</v>
      </c>
      <c r="H18" s="150">
        <f t="shared" ref="H18:H61" si="3">IF(Pay_Num&lt;&gt;"",Beg_Bal*Interest_Rate/12,"")</f>
        <v>34.375</v>
      </c>
      <c r="I18" s="150">
        <f t="shared" ref="I18:I61" si="4">IF(Pay_Num&lt;&gt;"",Beg_Bal-Princ,"")</f>
        <v>4932.3937416734298</v>
      </c>
      <c r="J18" s="154"/>
    </row>
    <row r="19" spans="1:10" s="147" customFormat="1" ht="12.75" customHeight="1" x14ac:dyDescent="0.25">
      <c r="A19" s="148">
        <f>IF(Values_Entered,A18+1,"")</f>
        <v>2</v>
      </c>
      <c r="B19" s="149">
        <v>41456</v>
      </c>
      <c r="C19" s="151">
        <f>IF(Pay_Num&lt;&gt;"",I18,"")</f>
        <v>4932.3937416734298</v>
      </c>
      <c r="D19" s="151">
        <f t="shared" si="0"/>
        <v>101.98125832657028</v>
      </c>
      <c r="E19" s="152"/>
      <c r="F19" s="153">
        <f t="shared" si="1"/>
        <v>101.98125832657028</v>
      </c>
      <c r="G19" s="151">
        <f t="shared" si="2"/>
        <v>68.071051352565462</v>
      </c>
      <c r="H19" s="151">
        <f t="shared" si="3"/>
        <v>33.910206974004829</v>
      </c>
      <c r="I19" s="151">
        <f t="shared" si="4"/>
        <v>4864.3226903208642</v>
      </c>
      <c r="J19" s="154"/>
    </row>
    <row r="20" spans="1:10" s="147" customFormat="1" ht="12.75" customHeight="1" x14ac:dyDescent="0.25">
      <c r="A20" s="148">
        <f>IF(Values_Entered,A19+1,"")</f>
        <v>3</v>
      </c>
      <c r="B20" s="149">
        <f>IF(Pay_Num&lt;&gt;"",DATE(YEAR(B19),MONTH(B19)+1,DAY(B19)),"")</f>
        <v>41487</v>
      </c>
      <c r="C20" s="151">
        <f>IF(Pay_Num&lt;&gt;"",I19,"")</f>
        <v>4864.3226903208642</v>
      </c>
      <c r="D20" s="151">
        <f t="shared" si="0"/>
        <v>101.98125832657028</v>
      </c>
      <c r="E20" s="152"/>
      <c r="F20" s="153">
        <f t="shared" si="1"/>
        <v>101.98125832657028</v>
      </c>
      <c r="G20" s="151">
        <f t="shared" si="2"/>
        <v>68.539039830614342</v>
      </c>
      <c r="H20" s="151">
        <f t="shared" si="3"/>
        <v>33.442218495955942</v>
      </c>
      <c r="I20" s="151">
        <f t="shared" si="4"/>
        <v>4795.7836504902498</v>
      </c>
      <c r="J20" s="154"/>
    </row>
    <row r="21" spans="1:10" s="147" customFormat="1" ht="12.75" customHeight="1" x14ac:dyDescent="0.25">
      <c r="A21" s="148">
        <f t="shared" ref="A21:A61" si="5">IF(Values_Entered,A20+1,"")</f>
        <v>4</v>
      </c>
      <c r="B21" s="149">
        <f t="shared" ref="B21:B61" si="6">IF(Pay_Num&lt;&gt;"",DATE(YEAR(B20),MONTH(B20)+1,DAY(B20)),"")</f>
        <v>41518</v>
      </c>
      <c r="C21" s="151">
        <f t="shared" ref="C21:C61" si="7">IF(Pay_Num&lt;&gt;"",I20,"")</f>
        <v>4795.7836504902498</v>
      </c>
      <c r="D21" s="151">
        <f t="shared" si="0"/>
        <v>101.98125832657028</v>
      </c>
      <c r="E21" s="152"/>
      <c r="F21" s="153">
        <f t="shared" si="1"/>
        <v>101.98125832657028</v>
      </c>
      <c r="G21" s="151">
        <f t="shared" si="2"/>
        <v>69.010245729449821</v>
      </c>
      <c r="H21" s="151">
        <f t="shared" si="3"/>
        <v>32.97101259712047</v>
      </c>
      <c r="I21" s="151">
        <f t="shared" si="4"/>
        <v>4726.7734047608001</v>
      </c>
      <c r="J21" s="154"/>
    </row>
    <row r="22" spans="1:10" s="147" customFormat="1" ht="12.75" customHeight="1" x14ac:dyDescent="0.25">
      <c r="A22" s="148">
        <f t="shared" si="5"/>
        <v>5</v>
      </c>
      <c r="B22" s="149">
        <f t="shared" si="6"/>
        <v>41548</v>
      </c>
      <c r="C22" s="151">
        <f t="shared" si="7"/>
        <v>4726.7734047608001</v>
      </c>
      <c r="D22" s="151">
        <f t="shared" si="0"/>
        <v>101.98125832657028</v>
      </c>
      <c r="E22" s="152"/>
      <c r="F22" s="153">
        <f t="shared" si="1"/>
        <v>101.98125832657028</v>
      </c>
      <c r="G22" s="151">
        <f t="shared" si="2"/>
        <v>69.484691168839788</v>
      </c>
      <c r="H22" s="151">
        <f t="shared" si="3"/>
        <v>32.496567157730503</v>
      </c>
      <c r="I22" s="151">
        <f t="shared" si="4"/>
        <v>4657.28871359196</v>
      </c>
      <c r="J22" s="154"/>
    </row>
    <row r="23" spans="1:10" s="147" customFormat="1" ht="12.75" customHeight="1" x14ac:dyDescent="0.25">
      <c r="A23" s="148">
        <f t="shared" si="5"/>
        <v>6</v>
      </c>
      <c r="B23" s="149">
        <f t="shared" si="6"/>
        <v>41579</v>
      </c>
      <c r="C23" s="151">
        <f t="shared" si="7"/>
        <v>4657.28871359196</v>
      </c>
      <c r="D23" s="151">
        <f t="shared" si="0"/>
        <v>101.98125832657028</v>
      </c>
      <c r="E23" s="152"/>
      <c r="F23" s="153">
        <f t="shared" si="1"/>
        <v>101.98125832657028</v>
      </c>
      <c r="G23" s="151">
        <f t="shared" si="2"/>
        <v>69.962398420625561</v>
      </c>
      <c r="H23" s="151">
        <f t="shared" si="3"/>
        <v>32.01885990594473</v>
      </c>
      <c r="I23" s="151">
        <f t="shared" si="4"/>
        <v>4587.3263151713345</v>
      </c>
      <c r="J23" s="154"/>
    </row>
    <row r="24" spans="1:10" s="147" customFormat="1" ht="12.75" customHeight="1" x14ac:dyDescent="0.25">
      <c r="A24" s="148">
        <f t="shared" si="5"/>
        <v>7</v>
      </c>
      <c r="B24" s="149">
        <f t="shared" si="6"/>
        <v>41609</v>
      </c>
      <c r="C24" s="151">
        <f t="shared" si="7"/>
        <v>4587.3263151713345</v>
      </c>
      <c r="D24" s="151">
        <f t="shared" si="0"/>
        <v>101.98125832657028</v>
      </c>
      <c r="E24" s="152"/>
      <c r="F24" s="153">
        <f t="shared" si="1"/>
        <v>101.98125832657028</v>
      </c>
      <c r="G24" s="151">
        <f t="shared" si="2"/>
        <v>70.443389909767362</v>
      </c>
      <c r="H24" s="151">
        <f t="shared" si="3"/>
        <v>31.537868416802926</v>
      </c>
      <c r="I24" s="151">
        <f t="shared" si="4"/>
        <v>4516.8829252615669</v>
      </c>
      <c r="J24" s="154"/>
    </row>
    <row r="25" spans="1:10" s="147" customFormat="1" ht="12.75" customHeight="1" x14ac:dyDescent="0.25">
      <c r="A25" s="148">
        <f t="shared" si="5"/>
        <v>8</v>
      </c>
      <c r="B25" s="149">
        <f t="shared" si="6"/>
        <v>41640</v>
      </c>
      <c r="C25" s="151">
        <f t="shared" si="7"/>
        <v>4516.8829252615669</v>
      </c>
      <c r="D25" s="151">
        <f t="shared" si="0"/>
        <v>101.98125832657028</v>
      </c>
      <c r="E25" s="152"/>
      <c r="F25" s="153">
        <f t="shared" si="1"/>
        <v>101.98125832657028</v>
      </c>
      <c r="G25" s="151">
        <f t="shared" si="2"/>
        <v>70.927688215397012</v>
      </c>
      <c r="H25" s="151">
        <f t="shared" si="3"/>
        <v>31.053570111173272</v>
      </c>
      <c r="I25" s="151">
        <f t="shared" si="4"/>
        <v>4445.9552370461697</v>
      </c>
      <c r="J25" s="154"/>
    </row>
    <row r="26" spans="1:10" s="147" customFormat="1" ht="12.75" customHeight="1" x14ac:dyDescent="0.25">
      <c r="A26" s="148">
        <f t="shared" si="5"/>
        <v>9</v>
      </c>
      <c r="B26" s="149">
        <f t="shared" si="6"/>
        <v>41671</v>
      </c>
      <c r="C26" s="151">
        <f t="shared" si="7"/>
        <v>4445.9552370461697</v>
      </c>
      <c r="D26" s="151">
        <f t="shared" si="0"/>
        <v>101.98125832657028</v>
      </c>
      <c r="E26" s="152"/>
      <c r="F26" s="153">
        <f t="shared" si="1"/>
        <v>101.98125832657028</v>
      </c>
      <c r="G26" s="151">
        <f t="shared" si="2"/>
        <v>71.415316071877868</v>
      </c>
      <c r="H26" s="151">
        <f t="shared" si="3"/>
        <v>30.565942254692416</v>
      </c>
      <c r="I26" s="151">
        <f t="shared" si="4"/>
        <v>4374.5399209742918</v>
      </c>
      <c r="J26" s="154"/>
    </row>
    <row r="27" spans="1:10" s="147" customFormat="1" ht="12.75" customHeight="1" x14ac:dyDescent="0.25">
      <c r="A27" s="148">
        <f t="shared" si="5"/>
        <v>10</v>
      </c>
      <c r="B27" s="149">
        <f t="shared" si="6"/>
        <v>41699</v>
      </c>
      <c r="C27" s="151">
        <f t="shared" si="7"/>
        <v>4374.5399209742918</v>
      </c>
      <c r="D27" s="151">
        <f t="shared" si="0"/>
        <v>101.98125832657028</v>
      </c>
      <c r="E27" s="152"/>
      <c r="F27" s="153">
        <f t="shared" si="1"/>
        <v>101.98125832657028</v>
      </c>
      <c r="G27" s="151">
        <f t="shared" si="2"/>
        <v>71.906296369872024</v>
      </c>
      <c r="H27" s="151">
        <f t="shared" si="3"/>
        <v>30.074961956698257</v>
      </c>
      <c r="I27" s="151">
        <f t="shared" si="4"/>
        <v>4302.6336246044202</v>
      </c>
      <c r="J27" s="154"/>
    </row>
    <row r="28" spans="1:10" s="147" customFormat="1" ht="12.75" customHeight="1" x14ac:dyDescent="0.25">
      <c r="A28" s="148">
        <f t="shared" si="5"/>
        <v>11</v>
      </c>
      <c r="B28" s="149">
        <f t="shared" si="6"/>
        <v>41730</v>
      </c>
      <c r="C28" s="151">
        <f t="shared" si="7"/>
        <v>4302.6336246044202</v>
      </c>
      <c r="D28" s="151">
        <f t="shared" si="0"/>
        <v>101.98125832657028</v>
      </c>
      <c r="E28" s="152"/>
      <c r="F28" s="153">
        <f t="shared" si="1"/>
        <v>101.98125832657028</v>
      </c>
      <c r="G28" s="151">
        <f t="shared" si="2"/>
        <v>72.400652157414896</v>
      </c>
      <c r="H28" s="151">
        <f t="shared" si="3"/>
        <v>29.580606169155391</v>
      </c>
      <c r="I28" s="151">
        <f t="shared" si="4"/>
        <v>4230.2329724470055</v>
      </c>
      <c r="J28" s="154"/>
    </row>
    <row r="29" spans="1:10" s="147" customFormat="1" ht="12.75" customHeight="1" x14ac:dyDescent="0.25">
      <c r="A29" s="148">
        <f t="shared" si="5"/>
        <v>12</v>
      </c>
      <c r="B29" s="149">
        <f t="shared" si="6"/>
        <v>41760</v>
      </c>
      <c r="C29" s="151">
        <f t="shared" si="7"/>
        <v>4230.2329724470055</v>
      </c>
      <c r="D29" s="151">
        <f t="shared" si="0"/>
        <v>101.98125832657028</v>
      </c>
      <c r="E29" s="152"/>
      <c r="F29" s="153">
        <f t="shared" si="1"/>
        <v>101.98125832657028</v>
      </c>
      <c r="G29" s="151">
        <f t="shared" si="2"/>
        <v>72.898406640997123</v>
      </c>
      <c r="H29" s="151">
        <f t="shared" si="3"/>
        <v>29.082851685573164</v>
      </c>
      <c r="I29" s="151">
        <f t="shared" si="4"/>
        <v>4157.334565806008</v>
      </c>
      <c r="J29" s="154"/>
    </row>
    <row r="30" spans="1:10" s="147" customFormat="1" ht="12.75" customHeight="1" x14ac:dyDescent="0.25">
      <c r="A30" s="148">
        <f t="shared" si="5"/>
        <v>13</v>
      </c>
      <c r="B30" s="149">
        <f t="shared" si="6"/>
        <v>41791</v>
      </c>
      <c r="C30" s="151">
        <f t="shared" si="7"/>
        <v>4157.334565806008</v>
      </c>
      <c r="D30" s="151">
        <f t="shared" si="0"/>
        <v>101.98125832657028</v>
      </c>
      <c r="E30" s="152"/>
      <c r="F30" s="153">
        <f t="shared" si="1"/>
        <v>101.98125832657028</v>
      </c>
      <c r="G30" s="151">
        <f t="shared" si="2"/>
        <v>73.399583186653985</v>
      </c>
      <c r="H30" s="151">
        <f t="shared" si="3"/>
        <v>28.581675139916303</v>
      </c>
      <c r="I30" s="151">
        <f t="shared" si="4"/>
        <v>4083.9349826193538</v>
      </c>
      <c r="J30" s="154"/>
    </row>
    <row r="31" spans="1:10" s="147" customFormat="1" ht="12.75" customHeight="1" x14ac:dyDescent="0.25">
      <c r="A31" s="148">
        <f t="shared" si="5"/>
        <v>14</v>
      </c>
      <c r="B31" s="149">
        <f t="shared" si="6"/>
        <v>41821</v>
      </c>
      <c r="C31" s="151">
        <f t="shared" si="7"/>
        <v>4083.9349826193538</v>
      </c>
      <c r="D31" s="151">
        <f t="shared" si="0"/>
        <v>101.98125832657028</v>
      </c>
      <c r="E31" s="152"/>
      <c r="F31" s="153">
        <f t="shared" si="1"/>
        <v>101.98125832657028</v>
      </c>
      <c r="G31" s="151">
        <f t="shared" si="2"/>
        <v>73.904205321062221</v>
      </c>
      <c r="H31" s="151">
        <f t="shared" si="3"/>
        <v>28.077053005508059</v>
      </c>
      <c r="I31" s="151">
        <f t="shared" si="4"/>
        <v>4010.0307772982915</v>
      </c>
      <c r="J31" s="154"/>
    </row>
    <row r="32" spans="1:10" s="147" customFormat="1" ht="12.75" customHeight="1" x14ac:dyDescent="0.25">
      <c r="A32" s="148">
        <f t="shared" si="5"/>
        <v>15</v>
      </c>
      <c r="B32" s="149">
        <f t="shared" si="6"/>
        <v>41852</v>
      </c>
      <c r="C32" s="151">
        <f t="shared" si="7"/>
        <v>4010.0307772982915</v>
      </c>
      <c r="D32" s="151">
        <f t="shared" si="0"/>
        <v>101.98125832657028</v>
      </c>
      <c r="E32" s="152"/>
      <c r="F32" s="153">
        <f t="shared" si="1"/>
        <v>101.98125832657028</v>
      </c>
      <c r="G32" s="151">
        <f t="shared" si="2"/>
        <v>74.412296732644535</v>
      </c>
      <c r="H32" s="151">
        <f t="shared" si="3"/>
        <v>27.568961593925753</v>
      </c>
      <c r="I32" s="151">
        <f t="shared" si="4"/>
        <v>3935.6184805656471</v>
      </c>
      <c r="J32" s="154"/>
    </row>
    <row r="33" spans="1:10" s="147" customFormat="1" ht="12.75" customHeight="1" x14ac:dyDescent="0.25">
      <c r="A33" s="148">
        <f t="shared" si="5"/>
        <v>16</v>
      </c>
      <c r="B33" s="149">
        <f t="shared" si="6"/>
        <v>41883</v>
      </c>
      <c r="C33" s="151">
        <f t="shared" si="7"/>
        <v>3935.6184805656471</v>
      </c>
      <c r="D33" s="151">
        <f t="shared" si="0"/>
        <v>101.98125832657028</v>
      </c>
      <c r="E33" s="152"/>
      <c r="F33" s="153">
        <f t="shared" si="1"/>
        <v>101.98125832657028</v>
      </c>
      <c r="G33" s="151">
        <f t="shared" si="2"/>
        <v>74.923881272681456</v>
      </c>
      <c r="H33" s="151">
        <f t="shared" si="3"/>
        <v>27.057377053888825</v>
      </c>
      <c r="I33" s="151">
        <f t="shared" si="4"/>
        <v>3860.6945992929659</v>
      </c>
      <c r="J33" s="154"/>
    </row>
    <row r="34" spans="1:10" s="147" customFormat="1" ht="12.75" customHeight="1" x14ac:dyDescent="0.25">
      <c r="A34" s="148">
        <f t="shared" si="5"/>
        <v>17</v>
      </c>
      <c r="B34" s="149">
        <f t="shared" si="6"/>
        <v>41913</v>
      </c>
      <c r="C34" s="151">
        <f t="shared" si="7"/>
        <v>3860.6945992929659</v>
      </c>
      <c r="D34" s="151">
        <f t="shared" si="0"/>
        <v>101.98125832657028</v>
      </c>
      <c r="E34" s="152"/>
      <c r="F34" s="153">
        <f t="shared" si="1"/>
        <v>101.98125832657028</v>
      </c>
      <c r="G34" s="151">
        <f t="shared" si="2"/>
        <v>75.438982956431147</v>
      </c>
      <c r="H34" s="151">
        <f t="shared" si="3"/>
        <v>26.542275370139141</v>
      </c>
      <c r="I34" s="151">
        <f t="shared" si="4"/>
        <v>3785.2556163365348</v>
      </c>
      <c r="J34" s="154"/>
    </row>
    <row r="35" spans="1:10" s="147" customFormat="1" ht="12.75" customHeight="1" x14ac:dyDescent="0.25">
      <c r="A35" s="148">
        <f t="shared" si="5"/>
        <v>18</v>
      </c>
      <c r="B35" s="149">
        <f t="shared" si="6"/>
        <v>41944</v>
      </c>
      <c r="C35" s="151">
        <f t="shared" si="7"/>
        <v>3785.2556163365348</v>
      </c>
      <c r="D35" s="151">
        <f t="shared" si="0"/>
        <v>101.98125832657028</v>
      </c>
      <c r="E35" s="152"/>
      <c r="F35" s="153">
        <f t="shared" si="1"/>
        <v>101.98125832657028</v>
      </c>
      <c r="G35" s="151">
        <f t="shared" si="2"/>
        <v>75.957625964256607</v>
      </c>
      <c r="H35" s="151">
        <f t="shared" si="3"/>
        <v>26.023632362313677</v>
      </c>
      <c r="I35" s="151">
        <f t="shared" si="4"/>
        <v>3709.297990372278</v>
      </c>
      <c r="J35" s="154"/>
    </row>
    <row r="36" spans="1:10" s="147" customFormat="1" ht="12.75" customHeight="1" x14ac:dyDescent="0.25">
      <c r="A36" s="148">
        <f t="shared" si="5"/>
        <v>19</v>
      </c>
      <c r="B36" s="149">
        <f t="shared" si="6"/>
        <v>41974</v>
      </c>
      <c r="C36" s="151">
        <f t="shared" si="7"/>
        <v>3709.297990372278</v>
      </c>
      <c r="D36" s="151">
        <f t="shared" si="0"/>
        <v>101.98125832657028</v>
      </c>
      <c r="E36" s="152"/>
      <c r="F36" s="153">
        <f t="shared" si="1"/>
        <v>101.98125832657028</v>
      </c>
      <c r="G36" s="151">
        <f t="shared" si="2"/>
        <v>76.479834642760878</v>
      </c>
      <c r="H36" s="151">
        <f t="shared" si="3"/>
        <v>25.50142368380941</v>
      </c>
      <c r="I36" s="151">
        <f t="shared" si="4"/>
        <v>3632.818155729517</v>
      </c>
      <c r="J36" s="154"/>
    </row>
    <row r="37" spans="1:10" s="147" customFormat="1" ht="12.75" customHeight="1" x14ac:dyDescent="0.25">
      <c r="A37" s="148">
        <f t="shared" si="5"/>
        <v>20</v>
      </c>
      <c r="B37" s="149">
        <f t="shared" si="6"/>
        <v>42005</v>
      </c>
      <c r="C37" s="151">
        <f t="shared" si="7"/>
        <v>3632.818155729517</v>
      </c>
      <c r="D37" s="151">
        <f t="shared" si="0"/>
        <v>101.98125832657028</v>
      </c>
      <c r="E37" s="152"/>
      <c r="F37" s="153">
        <f t="shared" si="1"/>
        <v>101.98125832657028</v>
      </c>
      <c r="G37" s="151">
        <f t="shared" si="2"/>
        <v>77.00563350592985</v>
      </c>
      <c r="H37" s="151">
        <f t="shared" si="3"/>
        <v>24.97562482064043</v>
      </c>
      <c r="I37" s="151">
        <f t="shared" si="4"/>
        <v>3555.8125222235872</v>
      </c>
      <c r="J37" s="154"/>
    </row>
    <row r="38" spans="1:10" s="147" customFormat="1" ht="12.75" customHeight="1" x14ac:dyDescent="0.25">
      <c r="A38" s="148">
        <f t="shared" si="5"/>
        <v>21</v>
      </c>
      <c r="B38" s="149">
        <f t="shared" si="6"/>
        <v>42036</v>
      </c>
      <c r="C38" s="151">
        <f t="shared" si="7"/>
        <v>3555.8125222235872</v>
      </c>
      <c r="D38" s="151">
        <f t="shared" si="0"/>
        <v>101.98125832657028</v>
      </c>
      <c r="E38" s="152"/>
      <c r="F38" s="153">
        <f t="shared" si="1"/>
        <v>101.98125832657028</v>
      </c>
      <c r="G38" s="151">
        <f t="shared" si="2"/>
        <v>77.53504723628312</v>
      </c>
      <c r="H38" s="151">
        <f t="shared" si="3"/>
        <v>24.446211090287164</v>
      </c>
      <c r="I38" s="151">
        <f t="shared" si="4"/>
        <v>3478.2774749873042</v>
      </c>
      <c r="J38" s="154"/>
    </row>
    <row r="39" spans="1:10" s="147" customFormat="1" ht="12.75" customHeight="1" x14ac:dyDescent="0.25">
      <c r="A39" s="148">
        <f t="shared" si="5"/>
        <v>22</v>
      </c>
      <c r="B39" s="149">
        <f t="shared" si="6"/>
        <v>42064</v>
      </c>
      <c r="C39" s="151">
        <f t="shared" si="7"/>
        <v>3478.2774749873042</v>
      </c>
      <c r="D39" s="151">
        <f t="shared" si="0"/>
        <v>101.98125832657028</v>
      </c>
      <c r="E39" s="152"/>
      <c r="F39" s="153">
        <f t="shared" si="1"/>
        <v>101.98125832657028</v>
      </c>
      <c r="G39" s="151">
        <f t="shared" si="2"/>
        <v>78.068100686032565</v>
      </c>
      <c r="H39" s="151">
        <f t="shared" si="3"/>
        <v>23.913157640537719</v>
      </c>
      <c r="I39" s="151">
        <f t="shared" si="4"/>
        <v>3400.2093743012715</v>
      </c>
      <c r="J39" s="154"/>
    </row>
    <row r="40" spans="1:10" s="147" customFormat="1" ht="12.75" customHeight="1" x14ac:dyDescent="0.25">
      <c r="A40" s="148">
        <f t="shared" si="5"/>
        <v>23</v>
      </c>
      <c r="B40" s="149">
        <f t="shared" si="6"/>
        <v>42095</v>
      </c>
      <c r="C40" s="151">
        <f t="shared" si="7"/>
        <v>3400.2093743012715</v>
      </c>
      <c r="D40" s="151">
        <f t="shared" si="0"/>
        <v>101.98125832657028</v>
      </c>
      <c r="E40" s="152"/>
      <c r="F40" s="153">
        <f t="shared" si="1"/>
        <v>101.98125832657028</v>
      </c>
      <c r="G40" s="151">
        <f t="shared" si="2"/>
        <v>78.604818878249048</v>
      </c>
      <c r="H40" s="151">
        <f t="shared" si="3"/>
        <v>23.376439448321239</v>
      </c>
      <c r="I40" s="151">
        <f t="shared" si="4"/>
        <v>3321.6045554230222</v>
      </c>
      <c r="J40" s="154"/>
    </row>
    <row r="41" spans="1:10" s="147" customFormat="1" ht="12.75" customHeight="1" x14ac:dyDescent="0.25">
      <c r="A41" s="148">
        <f t="shared" si="5"/>
        <v>24</v>
      </c>
      <c r="B41" s="149">
        <f t="shared" si="6"/>
        <v>42125</v>
      </c>
      <c r="C41" s="151">
        <f t="shared" si="7"/>
        <v>3321.6045554230222</v>
      </c>
      <c r="D41" s="151">
        <f t="shared" si="0"/>
        <v>101.98125832657028</v>
      </c>
      <c r="E41" s="152"/>
      <c r="F41" s="153">
        <f t="shared" si="1"/>
        <v>101.98125832657028</v>
      </c>
      <c r="G41" s="151">
        <f t="shared" si="2"/>
        <v>79.145227008037011</v>
      </c>
      <c r="H41" s="151">
        <f t="shared" si="3"/>
        <v>22.836031318533276</v>
      </c>
      <c r="I41" s="151">
        <f t="shared" si="4"/>
        <v>3242.4593284149851</v>
      </c>
      <c r="J41" s="154"/>
    </row>
    <row r="42" spans="1:10" s="147" customFormat="1" ht="12.75" customHeight="1" x14ac:dyDescent="0.25">
      <c r="A42" s="148">
        <f t="shared" si="5"/>
        <v>25</v>
      </c>
      <c r="B42" s="149">
        <f t="shared" si="6"/>
        <v>42156</v>
      </c>
      <c r="C42" s="151">
        <f t="shared" si="7"/>
        <v>3242.4593284149851</v>
      </c>
      <c r="D42" s="151">
        <f t="shared" si="0"/>
        <v>101.98125832657028</v>
      </c>
      <c r="E42" s="152"/>
      <c r="F42" s="153">
        <f t="shared" si="1"/>
        <v>101.98125832657028</v>
      </c>
      <c r="G42" s="151">
        <f t="shared" si="2"/>
        <v>79.68935044371726</v>
      </c>
      <c r="H42" s="151">
        <f t="shared" si="3"/>
        <v>22.291907882853025</v>
      </c>
      <c r="I42" s="151">
        <f t="shared" si="4"/>
        <v>3162.769977971268</v>
      </c>
      <c r="J42" s="154"/>
    </row>
    <row r="43" spans="1:10" s="147" customFormat="1" ht="12.75" customHeight="1" x14ac:dyDescent="0.25">
      <c r="A43" s="148">
        <f t="shared" si="5"/>
        <v>26</v>
      </c>
      <c r="B43" s="149">
        <f t="shared" si="6"/>
        <v>42186</v>
      </c>
      <c r="C43" s="151">
        <f t="shared" si="7"/>
        <v>3162.769977971268</v>
      </c>
      <c r="D43" s="151">
        <f t="shared" si="0"/>
        <v>101.98125832657028</v>
      </c>
      <c r="E43" s="152"/>
      <c r="F43" s="153">
        <f t="shared" si="1"/>
        <v>101.98125832657028</v>
      </c>
      <c r="G43" s="151">
        <f t="shared" si="2"/>
        <v>80.237214728017818</v>
      </c>
      <c r="H43" s="151">
        <f t="shared" si="3"/>
        <v>21.744043598552469</v>
      </c>
      <c r="I43" s="151">
        <f t="shared" si="4"/>
        <v>3082.53276324325</v>
      </c>
      <c r="J43" s="154"/>
    </row>
    <row r="44" spans="1:10" s="147" customFormat="1" ht="12.75" customHeight="1" x14ac:dyDescent="0.25">
      <c r="A44" s="148">
        <f t="shared" si="5"/>
        <v>27</v>
      </c>
      <c r="B44" s="149">
        <f t="shared" si="6"/>
        <v>42217</v>
      </c>
      <c r="C44" s="151">
        <f t="shared" si="7"/>
        <v>3082.53276324325</v>
      </c>
      <c r="D44" s="151">
        <f t="shared" si="0"/>
        <v>101.98125832657028</v>
      </c>
      <c r="E44" s="152"/>
      <c r="F44" s="153">
        <f t="shared" si="1"/>
        <v>101.98125832657028</v>
      </c>
      <c r="G44" s="151">
        <f t="shared" si="2"/>
        <v>80.788845579272945</v>
      </c>
      <c r="H44" s="151">
        <f t="shared" si="3"/>
        <v>21.192412747297343</v>
      </c>
      <c r="I44" s="151">
        <f t="shared" si="4"/>
        <v>3001.7439176639768</v>
      </c>
      <c r="J44" s="154"/>
    </row>
    <row r="45" spans="1:10" s="147" customFormat="1" ht="12.75" customHeight="1" x14ac:dyDescent="0.25">
      <c r="A45" s="148">
        <f t="shared" si="5"/>
        <v>28</v>
      </c>
      <c r="B45" s="149">
        <f t="shared" si="6"/>
        <v>42248</v>
      </c>
      <c r="C45" s="151">
        <f t="shared" si="7"/>
        <v>3001.7439176639768</v>
      </c>
      <c r="D45" s="151">
        <f t="shared" si="0"/>
        <v>101.98125832657028</v>
      </c>
      <c r="E45" s="152"/>
      <c r="F45" s="153">
        <f t="shared" si="1"/>
        <v>101.98125832657028</v>
      </c>
      <c r="G45" s="151">
        <f t="shared" si="2"/>
        <v>81.344268892630438</v>
      </c>
      <c r="H45" s="151">
        <f t="shared" si="3"/>
        <v>20.636989433939842</v>
      </c>
      <c r="I45" s="151">
        <f t="shared" si="4"/>
        <v>2920.3996487713466</v>
      </c>
      <c r="J45" s="154"/>
    </row>
    <row r="46" spans="1:10" s="147" customFormat="1" ht="12.75" customHeight="1" x14ac:dyDescent="0.25">
      <c r="A46" s="148">
        <f t="shared" si="5"/>
        <v>29</v>
      </c>
      <c r="B46" s="149">
        <f t="shared" si="6"/>
        <v>42278</v>
      </c>
      <c r="C46" s="151">
        <f t="shared" si="7"/>
        <v>2920.3996487713466</v>
      </c>
      <c r="D46" s="151">
        <f t="shared" si="0"/>
        <v>101.98125832657028</v>
      </c>
      <c r="E46" s="152"/>
      <c r="F46" s="153">
        <f t="shared" si="1"/>
        <v>101.98125832657028</v>
      </c>
      <c r="G46" s="151">
        <f t="shared" si="2"/>
        <v>81.903510741267269</v>
      </c>
      <c r="H46" s="151">
        <f t="shared" si="3"/>
        <v>20.077747585303008</v>
      </c>
      <c r="I46" s="151">
        <f t="shared" si="4"/>
        <v>2838.4961380300792</v>
      </c>
      <c r="J46" s="154"/>
    </row>
    <row r="47" spans="1:10" s="147" customFormat="1" ht="12.75" customHeight="1" x14ac:dyDescent="0.25">
      <c r="A47" s="148">
        <f t="shared" si="5"/>
        <v>30</v>
      </c>
      <c r="B47" s="149">
        <f t="shared" si="6"/>
        <v>42309</v>
      </c>
      <c r="C47" s="151">
        <f t="shared" si="7"/>
        <v>2838.4961380300792</v>
      </c>
      <c r="D47" s="151">
        <f t="shared" si="0"/>
        <v>101.98125832657028</v>
      </c>
      <c r="E47" s="152"/>
      <c r="F47" s="153">
        <f t="shared" si="1"/>
        <v>101.98125832657028</v>
      </c>
      <c r="G47" s="151">
        <f t="shared" si="2"/>
        <v>82.466597377613482</v>
      </c>
      <c r="H47" s="151">
        <f t="shared" si="3"/>
        <v>19.514660948956795</v>
      </c>
      <c r="I47" s="151">
        <f t="shared" si="4"/>
        <v>2756.0295406524656</v>
      </c>
      <c r="J47" s="154"/>
    </row>
    <row r="48" spans="1:10" s="147" customFormat="1" ht="12.75" customHeight="1" x14ac:dyDescent="0.25">
      <c r="A48" s="148">
        <f t="shared" si="5"/>
        <v>31</v>
      </c>
      <c r="B48" s="149">
        <f t="shared" si="6"/>
        <v>42339</v>
      </c>
      <c r="C48" s="151">
        <f t="shared" si="7"/>
        <v>2756.0295406524656</v>
      </c>
      <c r="D48" s="151">
        <f t="shared" si="0"/>
        <v>101.98125832657028</v>
      </c>
      <c r="E48" s="152"/>
      <c r="F48" s="153">
        <f t="shared" si="1"/>
        <v>101.98125832657028</v>
      </c>
      <c r="G48" s="151">
        <f t="shared" si="2"/>
        <v>83.033555234584583</v>
      </c>
      <c r="H48" s="151">
        <f t="shared" si="3"/>
        <v>18.947703091985701</v>
      </c>
      <c r="I48" s="151">
        <f t="shared" si="4"/>
        <v>2672.995985417881</v>
      </c>
      <c r="J48" s="154"/>
    </row>
    <row r="49" spans="1:11" s="147" customFormat="1" ht="12.75" customHeight="1" x14ac:dyDescent="0.25">
      <c r="A49" s="148">
        <f t="shared" si="5"/>
        <v>32</v>
      </c>
      <c r="B49" s="149">
        <f t="shared" si="6"/>
        <v>42370</v>
      </c>
      <c r="C49" s="151">
        <f t="shared" si="7"/>
        <v>2672.995985417881</v>
      </c>
      <c r="D49" s="151">
        <f t="shared" si="0"/>
        <v>101.98125832657028</v>
      </c>
      <c r="E49" s="152"/>
      <c r="F49" s="153">
        <f t="shared" si="1"/>
        <v>101.98125832657028</v>
      </c>
      <c r="G49" s="151">
        <f t="shared" si="2"/>
        <v>83.604410926822354</v>
      </c>
      <c r="H49" s="151">
        <f t="shared" si="3"/>
        <v>18.376847399747934</v>
      </c>
      <c r="I49" s="151">
        <f t="shared" si="4"/>
        <v>2589.3915744910587</v>
      </c>
      <c r="J49" s="154"/>
    </row>
    <row r="50" spans="1:11" s="147" customFormat="1" ht="12.75" customHeight="1" x14ac:dyDescent="0.25">
      <c r="A50" s="148">
        <f t="shared" si="5"/>
        <v>33</v>
      </c>
      <c r="B50" s="149">
        <f t="shared" si="6"/>
        <v>42401</v>
      </c>
      <c r="C50" s="151">
        <f t="shared" si="7"/>
        <v>2589.3915744910587</v>
      </c>
      <c r="D50" s="151">
        <f t="shared" si="0"/>
        <v>101.98125832657028</v>
      </c>
      <c r="E50" s="152"/>
      <c r="F50" s="153">
        <f t="shared" si="1"/>
        <v>101.98125832657028</v>
      </c>
      <c r="G50" s="151">
        <f t="shared" si="2"/>
        <v>84.17919125194426</v>
      </c>
      <c r="H50" s="151">
        <f t="shared" si="3"/>
        <v>17.802067074626027</v>
      </c>
      <c r="I50" s="151">
        <f t="shared" si="4"/>
        <v>2505.2123832391144</v>
      </c>
      <c r="J50" s="154"/>
    </row>
    <row r="51" spans="1:11" s="147" customFormat="1" ht="12.75" customHeight="1" x14ac:dyDescent="0.25">
      <c r="A51" s="148">
        <f t="shared" si="5"/>
        <v>34</v>
      </c>
      <c r="B51" s="149">
        <f t="shared" si="6"/>
        <v>42430</v>
      </c>
      <c r="C51" s="151">
        <f t="shared" si="7"/>
        <v>2505.2123832391144</v>
      </c>
      <c r="D51" s="151">
        <f t="shared" si="0"/>
        <v>101.98125832657028</v>
      </c>
      <c r="E51" s="152"/>
      <c r="F51" s="153">
        <f t="shared" si="1"/>
        <v>101.98125832657028</v>
      </c>
      <c r="G51" s="151">
        <f t="shared" si="2"/>
        <v>84.757923191801368</v>
      </c>
      <c r="H51" s="151">
        <f t="shared" si="3"/>
        <v>17.223335134768913</v>
      </c>
      <c r="I51" s="151">
        <f t="shared" si="4"/>
        <v>2420.4544600473132</v>
      </c>
      <c r="J51" s="154"/>
    </row>
    <row r="52" spans="1:11" s="147" customFormat="1" ht="12.75" customHeight="1" x14ac:dyDescent="0.25">
      <c r="A52" s="148">
        <f t="shared" si="5"/>
        <v>35</v>
      </c>
      <c r="B52" s="149">
        <f t="shared" si="6"/>
        <v>42461</v>
      </c>
      <c r="C52" s="151">
        <f t="shared" si="7"/>
        <v>2420.4544600473132</v>
      </c>
      <c r="D52" s="151">
        <f t="shared" si="0"/>
        <v>101.98125832657028</v>
      </c>
      <c r="E52" s="152"/>
      <c r="F52" s="153">
        <f t="shared" si="1"/>
        <v>101.98125832657028</v>
      </c>
      <c r="G52" s="151">
        <f t="shared" si="2"/>
        <v>85.340633913745009</v>
      </c>
      <c r="H52" s="151">
        <f t="shared" si="3"/>
        <v>16.640624412825279</v>
      </c>
      <c r="I52" s="151">
        <f t="shared" si="4"/>
        <v>2335.1138261335682</v>
      </c>
      <c r="J52" s="154"/>
    </row>
    <row r="53" spans="1:11" s="147" customFormat="1" ht="12.75" customHeight="1" x14ac:dyDescent="0.25">
      <c r="A53" s="148">
        <f t="shared" si="5"/>
        <v>36</v>
      </c>
      <c r="B53" s="149">
        <f t="shared" si="6"/>
        <v>42491</v>
      </c>
      <c r="C53" s="151">
        <f t="shared" si="7"/>
        <v>2335.1138261335682</v>
      </c>
      <c r="D53" s="151">
        <f t="shared" si="0"/>
        <v>101.98125832657028</v>
      </c>
      <c r="E53" s="152"/>
      <c r="F53" s="153">
        <f t="shared" si="1"/>
        <v>101.98125832657028</v>
      </c>
      <c r="G53" s="151">
        <f t="shared" si="2"/>
        <v>85.927350771901999</v>
      </c>
      <c r="H53" s="151">
        <f t="shared" si="3"/>
        <v>16.053907554668282</v>
      </c>
      <c r="I53" s="151">
        <f t="shared" si="4"/>
        <v>2249.186475361666</v>
      </c>
      <c r="J53" s="154"/>
    </row>
    <row r="54" spans="1:11" s="147" customFormat="1" ht="12.75" customHeight="1" x14ac:dyDescent="0.25">
      <c r="A54" s="148">
        <f t="shared" si="5"/>
        <v>37</v>
      </c>
      <c r="B54" s="149">
        <f t="shared" si="6"/>
        <v>42522</v>
      </c>
      <c r="C54" s="151">
        <f t="shared" si="7"/>
        <v>2249.186475361666</v>
      </c>
      <c r="D54" s="151">
        <f t="shared" si="0"/>
        <v>101.98125832657028</v>
      </c>
      <c r="E54" s="152"/>
      <c r="F54" s="153">
        <f t="shared" si="1"/>
        <v>101.98125832657028</v>
      </c>
      <c r="G54" s="151">
        <f t="shared" si="2"/>
        <v>86.518101308458824</v>
      </c>
      <c r="H54" s="151">
        <f t="shared" si="3"/>
        <v>15.463157018111454</v>
      </c>
      <c r="I54" s="151">
        <f t="shared" si="4"/>
        <v>2162.6683740532071</v>
      </c>
      <c r="J54" s="154"/>
    </row>
    <row r="55" spans="1:11" s="147" customFormat="1" ht="12.75" customHeight="1" x14ac:dyDescent="0.25">
      <c r="A55" s="148">
        <f t="shared" si="5"/>
        <v>38</v>
      </c>
      <c r="B55" s="149">
        <f t="shared" si="6"/>
        <v>42552</v>
      </c>
      <c r="C55" s="151">
        <f t="shared" si="7"/>
        <v>2162.6683740532071</v>
      </c>
      <c r="D55" s="151">
        <f t="shared" si="0"/>
        <v>101.98125832657028</v>
      </c>
      <c r="E55" s="152"/>
      <c r="F55" s="153">
        <f t="shared" si="1"/>
        <v>101.98125832657028</v>
      </c>
      <c r="G55" s="151">
        <f t="shared" si="2"/>
        <v>87.112913254954492</v>
      </c>
      <c r="H55" s="151">
        <f t="shared" si="3"/>
        <v>14.868345071615799</v>
      </c>
      <c r="I55" s="151">
        <f t="shared" si="4"/>
        <v>2075.5554607982526</v>
      </c>
      <c r="J55" s="154"/>
    </row>
    <row r="56" spans="1:11" s="147" customFormat="1" ht="12.75" customHeight="1" x14ac:dyDescent="0.25">
      <c r="A56" s="148">
        <f t="shared" si="5"/>
        <v>39</v>
      </c>
      <c r="B56" s="149">
        <f t="shared" si="6"/>
        <v>42583</v>
      </c>
      <c r="C56" s="151">
        <f t="shared" si="7"/>
        <v>2075.5554607982526</v>
      </c>
      <c r="D56" s="151">
        <f t="shared" si="0"/>
        <v>101.98125832657028</v>
      </c>
      <c r="E56" s="152"/>
      <c r="F56" s="153">
        <f t="shared" si="1"/>
        <v>101.98125832657028</v>
      </c>
      <c r="G56" s="151">
        <f t="shared" si="2"/>
        <v>87.711814533582299</v>
      </c>
      <c r="H56" s="151">
        <f t="shared" si="3"/>
        <v>14.269443792987987</v>
      </c>
      <c r="I56" s="151">
        <f t="shared" si="4"/>
        <v>1987.8436462646703</v>
      </c>
      <c r="J56" s="154"/>
    </row>
    <row r="57" spans="1:11" s="147" customFormat="1" ht="12.75" customHeight="1" x14ac:dyDescent="0.25">
      <c r="A57" s="148">
        <f t="shared" si="5"/>
        <v>40</v>
      </c>
      <c r="B57" s="149">
        <f t="shared" si="6"/>
        <v>42614</v>
      </c>
      <c r="C57" s="151">
        <f t="shared" si="7"/>
        <v>1987.8436462646703</v>
      </c>
      <c r="D57" s="151">
        <f t="shared" si="0"/>
        <v>101.98125832657028</v>
      </c>
      <c r="E57" s="152"/>
      <c r="F57" s="153">
        <f t="shared" si="1"/>
        <v>101.98125832657028</v>
      </c>
      <c r="G57" s="151">
        <f t="shared" si="2"/>
        <v>88.31483325850067</v>
      </c>
      <c r="H57" s="151">
        <f t="shared" si="3"/>
        <v>13.666425068069609</v>
      </c>
      <c r="I57" s="151">
        <f t="shared" si="4"/>
        <v>1899.5288130061697</v>
      </c>
      <c r="J57" s="154"/>
    </row>
    <row r="58" spans="1:11" s="147" customFormat="1" ht="12.75" customHeight="1" x14ac:dyDescent="0.25">
      <c r="A58" s="148">
        <f t="shared" si="5"/>
        <v>41</v>
      </c>
      <c r="B58" s="149">
        <f t="shared" si="6"/>
        <v>42644</v>
      </c>
      <c r="C58" s="151">
        <f t="shared" si="7"/>
        <v>1899.5288130061697</v>
      </c>
      <c r="D58" s="151">
        <f t="shared" si="0"/>
        <v>101.98125832657028</v>
      </c>
      <c r="E58" s="152"/>
      <c r="F58" s="153">
        <f t="shared" si="1"/>
        <v>101.98125832657028</v>
      </c>
      <c r="G58" s="151">
        <f t="shared" si="2"/>
        <v>88.921997737152864</v>
      </c>
      <c r="H58" s="151">
        <f t="shared" si="3"/>
        <v>13.059260589417418</v>
      </c>
      <c r="I58" s="151">
        <f t="shared" si="4"/>
        <v>1810.6068152690168</v>
      </c>
      <c r="J58" s="154"/>
    </row>
    <row r="59" spans="1:11" s="147" customFormat="1" ht="12.75" customHeight="1" x14ac:dyDescent="0.25">
      <c r="A59" s="148">
        <f t="shared" si="5"/>
        <v>42</v>
      </c>
      <c r="B59" s="149">
        <f t="shared" si="6"/>
        <v>42675</v>
      </c>
      <c r="C59" s="151">
        <f t="shared" si="7"/>
        <v>1810.6068152690168</v>
      </c>
      <c r="D59" s="151">
        <f t="shared" si="0"/>
        <v>101.98125832657028</v>
      </c>
      <c r="E59" s="152"/>
      <c r="F59" s="153">
        <f t="shared" si="1"/>
        <v>101.98125832657028</v>
      </c>
      <c r="G59" s="151">
        <f t="shared" si="2"/>
        <v>89.533336471595788</v>
      </c>
      <c r="H59" s="151">
        <f t="shared" si="3"/>
        <v>12.44792185497449</v>
      </c>
      <c r="I59" s="151">
        <f t="shared" si="4"/>
        <v>1721.0734787974211</v>
      </c>
      <c r="J59" s="154"/>
    </row>
    <row r="60" spans="1:11" s="147" customFormat="1" ht="12.75" customHeight="1" x14ac:dyDescent="0.25">
      <c r="A60" s="148">
        <f t="shared" si="5"/>
        <v>43</v>
      </c>
      <c r="B60" s="149">
        <f t="shared" si="6"/>
        <v>42705</v>
      </c>
      <c r="C60" s="151">
        <f t="shared" si="7"/>
        <v>1721.0734787974211</v>
      </c>
      <c r="D60" s="151">
        <f t="shared" si="0"/>
        <v>101.98125832657028</v>
      </c>
      <c r="E60" s="152"/>
      <c r="F60" s="153">
        <f t="shared" si="1"/>
        <v>101.98125832657028</v>
      </c>
      <c r="G60" s="151">
        <f t="shared" si="2"/>
        <v>90.148878159838006</v>
      </c>
      <c r="H60" s="151">
        <f t="shared" si="3"/>
        <v>11.832380166732271</v>
      </c>
      <c r="I60" s="151">
        <f t="shared" si="4"/>
        <v>1630.9246006375831</v>
      </c>
      <c r="J60" s="154"/>
    </row>
    <row r="61" spans="1:11" s="147" customFormat="1" ht="12.75" customHeight="1" x14ac:dyDescent="0.25">
      <c r="A61" s="148">
        <f t="shared" si="5"/>
        <v>44</v>
      </c>
      <c r="B61" s="149">
        <f t="shared" si="6"/>
        <v>42736</v>
      </c>
      <c r="C61" s="151">
        <f t="shared" si="7"/>
        <v>1630.9246006375831</v>
      </c>
      <c r="D61" s="151">
        <f t="shared" si="0"/>
        <v>101.98125832657028</v>
      </c>
      <c r="E61" s="152"/>
      <c r="F61" s="153">
        <f t="shared" si="1"/>
        <v>101.98125832657028</v>
      </c>
      <c r="G61" s="151">
        <f t="shared" si="2"/>
        <v>90.768651697186897</v>
      </c>
      <c r="H61" s="151">
        <f t="shared" si="3"/>
        <v>11.212606629383385</v>
      </c>
      <c r="I61" s="151">
        <f t="shared" si="4"/>
        <v>1540.1559489403962</v>
      </c>
      <c r="J61" s="154"/>
    </row>
    <row r="62" spans="1:11" x14ac:dyDescent="0.25">
      <c r="A62" s="148">
        <f t="shared" ref="A62:A82" si="8">IF(Values_Entered,A61+1,"")</f>
        <v>45</v>
      </c>
      <c r="B62" s="149">
        <f t="shared" ref="B62:B83" si="9">IF(Pay_Num&lt;&gt;"",DATE(YEAR(B61),MONTH(B61)+1,DAY(B61)),"")</f>
        <v>42767</v>
      </c>
      <c r="C62" s="151">
        <f t="shared" ref="C62:C82" si="10">IF(Pay_Num&lt;&gt;"",I61,"")</f>
        <v>1540.1559489403962</v>
      </c>
      <c r="D62" s="151">
        <f t="shared" ref="D62:D77" si="11">Scheduled_Monthly_Payment</f>
        <v>101.98125832657028</v>
      </c>
      <c r="E62" s="152"/>
      <c r="F62" s="153">
        <f t="shared" ref="F62:F81" si="12">IF(Pay_Num&lt;&gt;"",Sched_Pay+Extra_Pay,"")</f>
        <v>101.98125832657028</v>
      </c>
      <c r="G62" s="151">
        <f t="shared" ref="G62:G81" si="13">IF(Pay_Num&lt;&gt;"",Total_Pay-Int,"")</f>
        <v>91.392686177605057</v>
      </c>
      <c r="H62" s="151">
        <f t="shared" ref="H62:H81" si="14">IF(Pay_Num&lt;&gt;"",Beg_Bal*Interest_Rate/12,"")</f>
        <v>10.588572148965225</v>
      </c>
      <c r="I62" s="151">
        <f t="shared" ref="I62:I81" si="15">IF(Pay_Num&lt;&gt;"",Beg_Bal-Princ,"")</f>
        <v>1448.7632627627911</v>
      </c>
      <c r="J62" s="155"/>
      <c r="K62" s="147"/>
    </row>
    <row r="63" spans="1:11" x14ac:dyDescent="0.25">
      <c r="A63" s="148">
        <f t="shared" si="8"/>
        <v>46</v>
      </c>
      <c r="B63" s="149">
        <f t="shared" si="9"/>
        <v>42795</v>
      </c>
      <c r="C63" s="151">
        <f t="shared" si="10"/>
        <v>1448.7632627627911</v>
      </c>
      <c r="D63" s="151">
        <f t="shared" si="11"/>
        <v>101.98125832657028</v>
      </c>
      <c r="E63" s="152"/>
      <c r="F63" s="153">
        <f t="shared" si="12"/>
        <v>101.98125832657028</v>
      </c>
      <c r="G63" s="151">
        <f t="shared" si="13"/>
        <v>92.021010895076088</v>
      </c>
      <c r="H63" s="151">
        <f t="shared" si="14"/>
        <v>9.9602474314941905</v>
      </c>
      <c r="I63" s="151">
        <f t="shared" si="15"/>
        <v>1356.7422518677149</v>
      </c>
      <c r="J63" s="155"/>
      <c r="K63" s="147"/>
    </row>
    <row r="64" spans="1:11" x14ac:dyDescent="0.25">
      <c r="A64" s="148">
        <f t="shared" si="8"/>
        <v>47</v>
      </c>
      <c r="B64" s="149">
        <f t="shared" si="9"/>
        <v>42826</v>
      </c>
      <c r="C64" s="151">
        <f t="shared" si="10"/>
        <v>1356.7422518677149</v>
      </c>
      <c r="D64" s="151">
        <f t="shared" si="11"/>
        <v>101.98125832657028</v>
      </c>
      <c r="E64" s="152"/>
      <c r="F64" s="153">
        <f t="shared" si="12"/>
        <v>101.98125832657028</v>
      </c>
      <c r="G64" s="151">
        <f t="shared" si="13"/>
        <v>92.65365534497974</v>
      </c>
      <c r="H64" s="151">
        <f t="shared" si="14"/>
        <v>9.327602981590541</v>
      </c>
      <c r="I64" s="151">
        <f t="shared" si="15"/>
        <v>1264.0885965227351</v>
      </c>
      <c r="J64" s="155"/>
      <c r="K64" s="147"/>
    </row>
    <row r="65" spans="1:11" x14ac:dyDescent="0.25">
      <c r="A65" s="148">
        <f t="shared" si="8"/>
        <v>48</v>
      </c>
      <c r="B65" s="149">
        <f t="shared" si="9"/>
        <v>42856</v>
      </c>
      <c r="C65" s="151">
        <f t="shared" si="10"/>
        <v>1264.0885965227351</v>
      </c>
      <c r="D65" s="151">
        <f t="shared" si="11"/>
        <v>101.98125832657028</v>
      </c>
      <c r="E65" s="152"/>
      <c r="F65" s="153">
        <f t="shared" si="12"/>
        <v>101.98125832657028</v>
      </c>
      <c r="G65" s="151">
        <f t="shared" si="13"/>
        <v>93.290649225476486</v>
      </c>
      <c r="H65" s="151">
        <f t="shared" si="14"/>
        <v>8.6906091010938038</v>
      </c>
      <c r="I65" s="151">
        <f t="shared" si="15"/>
        <v>1170.7979472972586</v>
      </c>
      <c r="J65" s="155"/>
      <c r="K65" s="147"/>
    </row>
    <row r="66" spans="1:11" x14ac:dyDescent="0.25">
      <c r="A66" s="148">
        <f t="shared" si="8"/>
        <v>49</v>
      </c>
      <c r="B66" s="149">
        <f t="shared" si="9"/>
        <v>42887</v>
      </c>
      <c r="C66" s="151">
        <f t="shared" si="10"/>
        <v>1170.7979472972586</v>
      </c>
      <c r="D66" s="151">
        <f t="shared" si="11"/>
        <v>101.98125832657028</v>
      </c>
      <c r="E66" s="152"/>
      <c r="F66" s="153">
        <f t="shared" si="12"/>
        <v>101.98125832657028</v>
      </c>
      <c r="G66" s="151">
        <f t="shared" si="13"/>
        <v>93.932022438901626</v>
      </c>
      <c r="H66" s="151">
        <f t="shared" si="14"/>
        <v>8.0492358876686527</v>
      </c>
      <c r="I66" s="151">
        <f t="shared" si="15"/>
        <v>1076.8659248583569</v>
      </c>
      <c r="J66" s="155"/>
      <c r="K66" s="147"/>
    </row>
    <row r="67" spans="1:11" x14ac:dyDescent="0.25">
      <c r="A67" s="148">
        <f t="shared" si="8"/>
        <v>50</v>
      </c>
      <c r="B67" s="149">
        <f t="shared" si="9"/>
        <v>42917</v>
      </c>
      <c r="C67" s="151">
        <f t="shared" si="10"/>
        <v>1076.8659248583569</v>
      </c>
      <c r="D67" s="151">
        <f t="shared" si="11"/>
        <v>101.98125832657028</v>
      </c>
      <c r="E67" s="152"/>
      <c r="F67" s="153">
        <f t="shared" si="12"/>
        <v>101.98125832657028</v>
      </c>
      <c r="G67" s="151">
        <f t="shared" si="13"/>
        <v>94.577805093169076</v>
      </c>
      <c r="H67" s="151">
        <f t="shared" si="14"/>
        <v>7.4034532334012049</v>
      </c>
      <c r="I67" s="151">
        <f t="shared" si="15"/>
        <v>982.28811976518784</v>
      </c>
      <c r="J67" s="155"/>
      <c r="K67" s="147"/>
    </row>
    <row r="68" spans="1:11" x14ac:dyDescent="0.25">
      <c r="A68" s="148">
        <f t="shared" si="8"/>
        <v>51</v>
      </c>
      <c r="B68" s="149">
        <f t="shared" si="9"/>
        <v>42948</v>
      </c>
      <c r="C68" s="151">
        <f t="shared" si="10"/>
        <v>982.28811976518784</v>
      </c>
      <c r="D68" s="151">
        <f t="shared" si="11"/>
        <v>101.98125832657028</v>
      </c>
      <c r="E68" s="152"/>
      <c r="F68" s="153">
        <f t="shared" si="12"/>
        <v>101.98125832657028</v>
      </c>
      <c r="G68" s="151">
        <f t="shared" si="13"/>
        <v>95.22802750318462</v>
      </c>
      <c r="H68" s="151">
        <f t="shared" si="14"/>
        <v>6.7532308233856666</v>
      </c>
      <c r="I68" s="151">
        <f t="shared" si="15"/>
        <v>887.0600922620032</v>
      </c>
      <c r="J68" s="155"/>
      <c r="K68" s="147"/>
    </row>
    <row r="69" spans="1:11" x14ac:dyDescent="0.25">
      <c r="A69" s="148">
        <f t="shared" si="8"/>
        <v>52</v>
      </c>
      <c r="B69" s="149">
        <f t="shared" si="9"/>
        <v>42979</v>
      </c>
      <c r="C69" s="151">
        <f t="shared" si="10"/>
        <v>887.0600922620032</v>
      </c>
      <c r="D69" s="151">
        <f t="shared" si="11"/>
        <v>101.98125832657028</v>
      </c>
      <c r="E69" s="152"/>
      <c r="F69" s="153">
        <f t="shared" si="12"/>
        <v>101.98125832657028</v>
      </c>
      <c r="G69" s="151">
        <f t="shared" si="13"/>
        <v>95.882720192269005</v>
      </c>
      <c r="H69" s="151">
        <f t="shared" si="14"/>
        <v>6.0985381343012719</v>
      </c>
      <c r="I69" s="151">
        <f t="shared" si="15"/>
        <v>791.17737206973425</v>
      </c>
      <c r="J69" s="155"/>
      <c r="K69" s="147"/>
    </row>
    <row r="70" spans="1:11" x14ac:dyDescent="0.25">
      <c r="A70" s="148">
        <f t="shared" si="8"/>
        <v>53</v>
      </c>
      <c r="B70" s="149">
        <f t="shared" si="9"/>
        <v>43009</v>
      </c>
      <c r="C70" s="151">
        <f t="shared" si="10"/>
        <v>791.17737206973425</v>
      </c>
      <c r="D70" s="151">
        <f t="shared" si="11"/>
        <v>101.98125832657028</v>
      </c>
      <c r="E70" s="152"/>
      <c r="F70" s="153">
        <f t="shared" si="12"/>
        <v>101.98125832657028</v>
      </c>
      <c r="G70" s="151">
        <f t="shared" si="13"/>
        <v>96.541913893590859</v>
      </c>
      <c r="H70" s="151">
        <f t="shared" si="14"/>
        <v>5.439344432979424</v>
      </c>
      <c r="I70" s="151">
        <f t="shared" si="15"/>
        <v>694.6354581761434</v>
      </c>
      <c r="J70" s="155"/>
      <c r="K70" s="147"/>
    </row>
    <row r="71" spans="1:11" x14ac:dyDescent="0.25">
      <c r="A71" s="148">
        <f t="shared" si="8"/>
        <v>54</v>
      </c>
      <c r="B71" s="149">
        <f t="shared" si="9"/>
        <v>43040</v>
      </c>
      <c r="C71" s="151">
        <f t="shared" si="10"/>
        <v>694.6354581761434</v>
      </c>
      <c r="D71" s="151">
        <f t="shared" si="11"/>
        <v>101.98125832657028</v>
      </c>
      <c r="E71" s="152"/>
      <c r="F71" s="153">
        <f t="shared" si="12"/>
        <v>101.98125832657028</v>
      </c>
      <c r="G71" s="151">
        <f t="shared" si="13"/>
        <v>97.205639551609295</v>
      </c>
      <c r="H71" s="151">
        <f t="shared" si="14"/>
        <v>4.7756187749609866</v>
      </c>
      <c r="I71" s="151">
        <f t="shared" si="15"/>
        <v>597.42981862453416</v>
      </c>
      <c r="J71" s="155"/>
      <c r="K71" s="147"/>
    </row>
    <row r="72" spans="1:11" x14ac:dyDescent="0.25">
      <c r="A72" s="148">
        <f t="shared" si="8"/>
        <v>55</v>
      </c>
      <c r="B72" s="149">
        <f t="shared" si="9"/>
        <v>43070</v>
      </c>
      <c r="C72" s="151">
        <f t="shared" si="10"/>
        <v>597.42981862453416</v>
      </c>
      <c r="D72" s="151">
        <f t="shared" si="11"/>
        <v>101.98125832657028</v>
      </c>
      <c r="E72" s="152"/>
      <c r="F72" s="153">
        <f t="shared" si="12"/>
        <v>101.98125832657028</v>
      </c>
      <c r="G72" s="151">
        <f t="shared" si="13"/>
        <v>97.873928323526613</v>
      </c>
      <c r="H72" s="151">
        <f t="shared" si="14"/>
        <v>4.1073300030436721</v>
      </c>
      <c r="I72" s="151">
        <f t="shared" si="15"/>
        <v>499.55589030100754</v>
      </c>
      <c r="J72" s="155"/>
      <c r="K72" s="147"/>
    </row>
    <row r="73" spans="1:11" x14ac:dyDescent="0.25">
      <c r="A73" s="148">
        <f t="shared" si="8"/>
        <v>56</v>
      </c>
      <c r="B73" s="149">
        <f t="shared" si="9"/>
        <v>43101</v>
      </c>
      <c r="C73" s="151">
        <f t="shared" si="10"/>
        <v>499.55589030100754</v>
      </c>
      <c r="D73" s="151">
        <f t="shared" si="11"/>
        <v>101.98125832657028</v>
      </c>
      <c r="E73" s="152"/>
      <c r="F73" s="153">
        <f t="shared" si="12"/>
        <v>101.98125832657028</v>
      </c>
      <c r="G73" s="151">
        <f t="shared" si="13"/>
        <v>98.546811580750855</v>
      </c>
      <c r="H73" s="151">
        <f t="shared" si="14"/>
        <v>3.434446745819427</v>
      </c>
      <c r="I73" s="151">
        <f t="shared" si="15"/>
        <v>401.0090787202567</v>
      </c>
      <c r="J73" s="155"/>
      <c r="K73" s="147"/>
    </row>
    <row r="74" spans="1:11" x14ac:dyDescent="0.25">
      <c r="A74" s="148">
        <f t="shared" si="8"/>
        <v>57</v>
      </c>
      <c r="B74" s="149">
        <f t="shared" si="9"/>
        <v>43132</v>
      </c>
      <c r="C74" s="151">
        <f t="shared" si="10"/>
        <v>401.0090787202567</v>
      </c>
      <c r="D74" s="151">
        <f t="shared" si="11"/>
        <v>101.98125832657028</v>
      </c>
      <c r="E74" s="152"/>
      <c r="F74" s="153">
        <f t="shared" si="12"/>
        <v>101.98125832657028</v>
      </c>
      <c r="G74" s="151">
        <f t="shared" si="13"/>
        <v>99.224320910368519</v>
      </c>
      <c r="H74" s="151">
        <f t="shared" si="14"/>
        <v>2.7569374162017648</v>
      </c>
      <c r="I74" s="151">
        <f t="shared" si="15"/>
        <v>301.78475780988816</v>
      </c>
      <c r="J74" s="155"/>
      <c r="K74" s="147"/>
    </row>
    <row r="75" spans="1:11" x14ac:dyDescent="0.25">
      <c r="A75" s="148">
        <f t="shared" si="8"/>
        <v>58</v>
      </c>
      <c r="B75" s="149">
        <f t="shared" si="9"/>
        <v>43160</v>
      </c>
      <c r="C75" s="151">
        <f t="shared" si="10"/>
        <v>301.78475780988816</v>
      </c>
      <c r="D75" s="151">
        <f t="shared" si="11"/>
        <v>101.98125832657028</v>
      </c>
      <c r="E75" s="152"/>
      <c r="F75" s="153">
        <f t="shared" si="12"/>
        <v>101.98125832657028</v>
      </c>
      <c r="G75" s="151">
        <f t="shared" si="13"/>
        <v>99.906488116627301</v>
      </c>
      <c r="H75" s="151">
        <f t="shared" si="14"/>
        <v>2.0747702099429812</v>
      </c>
      <c r="I75" s="151">
        <f t="shared" si="15"/>
        <v>201.87826969326085</v>
      </c>
      <c r="J75" s="155"/>
      <c r="K75" s="147"/>
    </row>
    <row r="76" spans="1:11" x14ac:dyDescent="0.25">
      <c r="A76" s="148">
        <f t="shared" si="8"/>
        <v>59</v>
      </c>
      <c r="B76" s="149">
        <f t="shared" si="9"/>
        <v>43191</v>
      </c>
      <c r="C76" s="151">
        <f t="shared" si="10"/>
        <v>201.87826969326085</v>
      </c>
      <c r="D76" s="151">
        <f t="shared" si="11"/>
        <v>101.98125832657028</v>
      </c>
      <c r="E76" s="152"/>
      <c r="F76" s="153">
        <f t="shared" si="12"/>
        <v>101.98125832657028</v>
      </c>
      <c r="G76" s="151">
        <f t="shared" si="13"/>
        <v>100.59334522242912</v>
      </c>
      <c r="H76" s="151">
        <f t="shared" si="14"/>
        <v>1.3879131041411685</v>
      </c>
      <c r="I76" s="151">
        <f t="shared" si="15"/>
        <v>101.28492447083173</v>
      </c>
      <c r="J76" s="155"/>
      <c r="K76" s="147"/>
    </row>
    <row r="77" spans="1:11" x14ac:dyDescent="0.25">
      <c r="A77" s="148">
        <f t="shared" si="8"/>
        <v>60</v>
      </c>
      <c r="B77" s="149">
        <f t="shared" si="9"/>
        <v>43221</v>
      </c>
      <c r="C77" s="151">
        <f t="shared" si="10"/>
        <v>101.28492447083173</v>
      </c>
      <c r="D77" s="151">
        <f t="shared" si="11"/>
        <v>101.98125832657028</v>
      </c>
      <c r="E77" s="152"/>
      <c r="F77" s="153">
        <f t="shared" si="12"/>
        <v>101.98125832657028</v>
      </c>
      <c r="G77" s="151">
        <f t="shared" si="13"/>
        <v>101.28492447083332</v>
      </c>
      <c r="H77" s="151">
        <f t="shared" si="14"/>
        <v>0.69633385573696815</v>
      </c>
      <c r="I77" s="151">
        <f t="shared" si="15"/>
        <v>-1.5916157281026244E-12</v>
      </c>
      <c r="J77" s="155"/>
      <c r="K77" s="147"/>
    </row>
    <row r="78" spans="1:11" x14ac:dyDescent="0.25">
      <c r="A78" s="148">
        <f t="shared" si="8"/>
        <v>61</v>
      </c>
      <c r="B78" s="149">
        <f t="shared" si="9"/>
        <v>43252</v>
      </c>
      <c r="C78" s="151">
        <f t="shared" si="10"/>
        <v>-1.5916157281026244E-12</v>
      </c>
      <c r="D78" s="151">
        <f t="shared" ref="D78:D101" si="16">Scheduled_Monthly_Payment</f>
        <v>101.98125832657028</v>
      </c>
      <c r="E78" s="152"/>
      <c r="F78" s="153">
        <f t="shared" si="12"/>
        <v>101.98125832657028</v>
      </c>
      <c r="G78" s="151">
        <f t="shared" si="13"/>
        <v>101.9812583265703</v>
      </c>
      <c r="H78" s="151">
        <f t="shared" si="14"/>
        <v>-1.0942358130705543E-14</v>
      </c>
      <c r="I78" s="151">
        <f t="shared" si="15"/>
        <v>-101.98125832657189</v>
      </c>
      <c r="J78" s="155"/>
      <c r="K78" s="147"/>
    </row>
    <row r="79" spans="1:11" x14ac:dyDescent="0.25">
      <c r="A79" s="148">
        <f t="shared" si="8"/>
        <v>62</v>
      </c>
      <c r="B79" s="149">
        <f t="shared" si="9"/>
        <v>43282</v>
      </c>
      <c r="C79" s="151">
        <f t="shared" si="10"/>
        <v>-101.98125832657189</v>
      </c>
      <c r="D79" s="151">
        <f t="shared" si="16"/>
        <v>101.98125832657028</v>
      </c>
      <c r="E79" s="152"/>
      <c r="F79" s="153">
        <f t="shared" si="12"/>
        <v>101.98125832657028</v>
      </c>
      <c r="G79" s="151">
        <f t="shared" si="13"/>
        <v>102.68237947756546</v>
      </c>
      <c r="H79" s="151">
        <f t="shared" si="14"/>
        <v>-0.7011211509951818</v>
      </c>
      <c r="I79" s="151">
        <f t="shared" si="15"/>
        <v>-204.66363780413735</v>
      </c>
      <c r="J79" s="155"/>
      <c r="K79" s="147"/>
    </row>
    <row r="80" spans="1:11" x14ac:dyDescent="0.25">
      <c r="A80" s="148">
        <f t="shared" si="8"/>
        <v>63</v>
      </c>
      <c r="B80" s="149">
        <f t="shared" si="9"/>
        <v>43313</v>
      </c>
      <c r="C80" s="151">
        <f t="shared" si="10"/>
        <v>-204.66363780413735</v>
      </c>
      <c r="D80" s="151">
        <f t="shared" si="16"/>
        <v>101.98125832657028</v>
      </c>
      <c r="E80" s="152"/>
      <c r="F80" s="153">
        <f t="shared" si="12"/>
        <v>101.98125832657028</v>
      </c>
      <c r="G80" s="151">
        <f t="shared" si="13"/>
        <v>103.38832083647372</v>
      </c>
      <c r="H80" s="151">
        <f t="shared" si="14"/>
        <v>-1.4070625099034444</v>
      </c>
      <c r="I80" s="151">
        <f t="shared" si="15"/>
        <v>-308.05195864061108</v>
      </c>
      <c r="J80" s="155"/>
      <c r="K80" s="147"/>
    </row>
    <row r="81" spans="1:11" x14ac:dyDescent="0.25">
      <c r="A81" s="148">
        <f t="shared" si="8"/>
        <v>64</v>
      </c>
      <c r="B81" s="149">
        <f t="shared" si="9"/>
        <v>43344</v>
      </c>
      <c r="C81" s="151">
        <f t="shared" si="10"/>
        <v>-308.05195864061108</v>
      </c>
      <c r="D81" s="151">
        <f t="shared" si="16"/>
        <v>101.98125832657028</v>
      </c>
      <c r="E81" s="152"/>
      <c r="F81" s="153">
        <f t="shared" si="12"/>
        <v>101.98125832657028</v>
      </c>
      <c r="G81" s="151">
        <f t="shared" si="13"/>
        <v>104.09911554222448</v>
      </c>
      <c r="H81" s="151">
        <f t="shared" si="14"/>
        <v>-2.1178572156542015</v>
      </c>
      <c r="I81" s="151">
        <f t="shared" si="15"/>
        <v>-412.15107418283554</v>
      </c>
      <c r="J81" s="155"/>
      <c r="K81" s="147"/>
    </row>
    <row r="82" spans="1:11" x14ac:dyDescent="0.25">
      <c r="A82" s="148">
        <f t="shared" si="8"/>
        <v>65</v>
      </c>
      <c r="B82" s="149">
        <f t="shared" si="9"/>
        <v>43374</v>
      </c>
      <c r="C82" s="151">
        <f t="shared" si="10"/>
        <v>-412.15107418283554</v>
      </c>
      <c r="D82" s="151">
        <f t="shared" si="16"/>
        <v>101.98125832657028</v>
      </c>
      <c r="E82" s="152"/>
      <c r="F82" s="153">
        <f t="shared" ref="F82:F113" si="17">IF(Pay_Num&lt;&gt;"",Sched_Pay+Extra_Pay,"")</f>
        <v>101.98125832657028</v>
      </c>
      <c r="G82" s="151">
        <f t="shared" ref="G82:G113" si="18">IF(Pay_Num&lt;&gt;"",Total_Pay-Int,"")</f>
        <v>104.81479696157727</v>
      </c>
      <c r="H82" s="151">
        <f t="shared" ref="H82:H113" si="19">IF(Pay_Num&lt;&gt;"",Beg_Bal*Interest_Rate/12,"")</f>
        <v>-2.8335386350069949</v>
      </c>
      <c r="I82" s="151">
        <f t="shared" ref="I82:I113" si="20">IF(Pay_Num&lt;&gt;"",Beg_Bal-Princ,"")</f>
        <v>-516.96587114441286</v>
      </c>
      <c r="J82" s="155"/>
      <c r="K82" s="147"/>
    </row>
    <row r="83" spans="1:11" x14ac:dyDescent="0.25">
      <c r="A83" s="148">
        <f t="shared" ref="A83:A114" si="21">IF(Values_Entered,A82+1,"")</f>
        <v>66</v>
      </c>
      <c r="B83" s="149">
        <f t="shared" si="9"/>
        <v>43405</v>
      </c>
      <c r="C83" s="151">
        <f t="shared" ref="C83:C114" si="22">IF(Pay_Num&lt;&gt;"",I82,"")</f>
        <v>-516.96587114441286</v>
      </c>
      <c r="D83" s="151">
        <f t="shared" si="16"/>
        <v>101.98125832657028</v>
      </c>
      <c r="E83" s="152"/>
      <c r="F83" s="153">
        <f t="shared" si="17"/>
        <v>101.98125832657028</v>
      </c>
      <c r="G83" s="151">
        <f t="shared" si="18"/>
        <v>105.53539869068813</v>
      </c>
      <c r="H83" s="151">
        <f t="shared" si="19"/>
        <v>-3.5541403641178384</v>
      </c>
      <c r="I83" s="151">
        <f t="shared" si="20"/>
        <v>-622.50126983510097</v>
      </c>
      <c r="J83" s="155"/>
      <c r="K83" s="147"/>
    </row>
    <row r="84" spans="1:11" x14ac:dyDescent="0.25">
      <c r="A84" s="148">
        <f t="shared" si="21"/>
        <v>67</v>
      </c>
      <c r="B84" s="149">
        <f t="shared" ref="B84:B115" si="23">IF(Pay_Num&lt;&gt;"",DATE(YEAR(B83),MONTH(B83)+1,DAY(B83)),"")</f>
        <v>43435</v>
      </c>
      <c r="C84" s="151">
        <f t="shared" si="22"/>
        <v>-622.50126983510097</v>
      </c>
      <c r="D84" s="151">
        <f t="shared" si="16"/>
        <v>101.98125832657028</v>
      </c>
      <c r="E84" s="152"/>
      <c r="F84" s="153">
        <f t="shared" si="17"/>
        <v>101.98125832657028</v>
      </c>
      <c r="G84" s="151">
        <f t="shared" si="18"/>
        <v>106.2609545566866</v>
      </c>
      <c r="H84" s="151">
        <f t="shared" si="19"/>
        <v>-4.2796962301163193</v>
      </c>
      <c r="I84" s="151">
        <f t="shared" si="20"/>
        <v>-728.76222439178753</v>
      </c>
      <c r="J84" s="155"/>
      <c r="K84" s="147"/>
    </row>
    <row r="85" spans="1:11" x14ac:dyDescent="0.25">
      <c r="A85" s="148">
        <f t="shared" si="21"/>
        <v>68</v>
      </c>
      <c r="B85" s="149">
        <f t="shared" si="23"/>
        <v>43466</v>
      </c>
      <c r="C85" s="151">
        <f t="shared" si="22"/>
        <v>-728.76222439178753</v>
      </c>
      <c r="D85" s="151">
        <f t="shared" si="16"/>
        <v>101.98125832657028</v>
      </c>
      <c r="E85" s="152"/>
      <c r="F85" s="153">
        <f t="shared" si="17"/>
        <v>101.98125832657028</v>
      </c>
      <c r="G85" s="151">
        <f t="shared" si="18"/>
        <v>106.99149861926382</v>
      </c>
      <c r="H85" s="151">
        <f t="shared" si="19"/>
        <v>-5.0102402926935392</v>
      </c>
      <c r="I85" s="151">
        <f t="shared" si="20"/>
        <v>-835.75372301105131</v>
      </c>
      <c r="J85" s="155"/>
      <c r="K85" s="147"/>
    </row>
    <row r="86" spans="1:11" x14ac:dyDescent="0.25">
      <c r="A86" s="148">
        <f t="shared" si="21"/>
        <v>69</v>
      </c>
      <c r="B86" s="149">
        <f t="shared" si="23"/>
        <v>43497</v>
      </c>
      <c r="C86" s="151">
        <f t="shared" si="22"/>
        <v>-835.75372301105131</v>
      </c>
      <c r="D86" s="151">
        <f t="shared" si="16"/>
        <v>101.98125832657028</v>
      </c>
      <c r="E86" s="152"/>
      <c r="F86" s="153">
        <f t="shared" si="17"/>
        <v>101.98125832657028</v>
      </c>
      <c r="G86" s="151">
        <f t="shared" si="18"/>
        <v>107.72706517227127</v>
      </c>
      <c r="H86" s="151">
        <f t="shared" si="19"/>
        <v>-5.7458068457009785</v>
      </c>
      <c r="I86" s="151">
        <f t="shared" si="20"/>
        <v>-943.4807881833226</v>
      </c>
      <c r="J86" s="155"/>
      <c r="K86" s="147"/>
    </row>
    <row r="87" spans="1:11" x14ac:dyDescent="0.25">
      <c r="A87" s="148">
        <f t="shared" si="21"/>
        <v>70</v>
      </c>
      <c r="B87" s="149">
        <f t="shared" si="23"/>
        <v>43525</v>
      </c>
      <c r="C87" s="151">
        <f t="shared" si="22"/>
        <v>-943.4807881833226</v>
      </c>
      <c r="D87" s="151">
        <f t="shared" si="16"/>
        <v>101.98125832657028</v>
      </c>
      <c r="E87" s="152"/>
      <c r="F87" s="153">
        <f t="shared" si="17"/>
        <v>101.98125832657028</v>
      </c>
      <c r="G87" s="151">
        <f t="shared" si="18"/>
        <v>108.46768874533063</v>
      </c>
      <c r="H87" s="151">
        <f t="shared" si="19"/>
        <v>-6.4864304187603432</v>
      </c>
      <c r="I87" s="151">
        <f t="shared" si="20"/>
        <v>-1051.9484769286532</v>
      </c>
      <c r="J87" s="155"/>
      <c r="K87" s="147"/>
    </row>
    <row r="88" spans="1:11" x14ac:dyDescent="0.25">
      <c r="A88" s="148">
        <f t="shared" si="21"/>
        <v>71</v>
      </c>
      <c r="B88" s="149">
        <f t="shared" si="23"/>
        <v>43556</v>
      </c>
      <c r="C88" s="151">
        <f t="shared" si="22"/>
        <v>-1051.9484769286532</v>
      </c>
      <c r="D88" s="151">
        <f t="shared" si="16"/>
        <v>101.98125832657028</v>
      </c>
      <c r="E88" s="152"/>
      <c r="F88" s="153">
        <f t="shared" si="17"/>
        <v>101.98125832657028</v>
      </c>
      <c r="G88" s="151">
        <f t="shared" si="18"/>
        <v>109.21340410545477</v>
      </c>
      <c r="H88" s="151">
        <f t="shared" si="19"/>
        <v>-7.2321457788844912</v>
      </c>
      <c r="I88" s="151">
        <f t="shared" si="20"/>
        <v>-1161.1618810341081</v>
      </c>
      <c r="J88" s="155"/>
      <c r="K88" s="147"/>
    </row>
    <row r="89" spans="1:11" x14ac:dyDescent="0.25">
      <c r="A89" s="148">
        <f t="shared" si="21"/>
        <v>72</v>
      </c>
      <c r="B89" s="149">
        <f t="shared" si="23"/>
        <v>43586</v>
      </c>
      <c r="C89" s="151">
        <f t="shared" si="22"/>
        <v>-1161.1618810341081</v>
      </c>
      <c r="D89" s="151">
        <f t="shared" si="16"/>
        <v>101.98125832657028</v>
      </c>
      <c r="E89" s="152"/>
      <c r="F89" s="153">
        <f t="shared" si="17"/>
        <v>101.98125832657028</v>
      </c>
      <c r="G89" s="151">
        <f t="shared" si="18"/>
        <v>109.96424625867978</v>
      </c>
      <c r="H89" s="151">
        <f t="shared" si="19"/>
        <v>-7.9829879321094941</v>
      </c>
      <c r="I89" s="151">
        <f t="shared" si="20"/>
        <v>-1271.1261272927879</v>
      </c>
      <c r="J89" s="155"/>
      <c r="K89" s="147"/>
    </row>
    <row r="90" spans="1:11" x14ac:dyDescent="0.25">
      <c r="A90" s="148">
        <f t="shared" si="21"/>
        <v>73</v>
      </c>
      <c r="B90" s="149">
        <f t="shared" si="23"/>
        <v>43617</v>
      </c>
      <c r="C90" s="151">
        <f t="shared" si="22"/>
        <v>-1271.1261272927879</v>
      </c>
      <c r="D90" s="151">
        <f t="shared" si="16"/>
        <v>101.98125832657028</v>
      </c>
      <c r="E90" s="152"/>
      <c r="F90" s="153">
        <f t="shared" si="17"/>
        <v>101.98125832657028</v>
      </c>
      <c r="G90" s="151">
        <f t="shared" si="18"/>
        <v>110.7202504517082</v>
      </c>
      <c r="H90" s="151">
        <f t="shared" si="19"/>
        <v>-8.7389921251379175</v>
      </c>
      <c r="I90" s="151">
        <f t="shared" si="20"/>
        <v>-1381.8463777444961</v>
      </c>
      <c r="J90" s="155"/>
      <c r="K90" s="147"/>
    </row>
    <row r="91" spans="1:11" x14ac:dyDescent="0.25">
      <c r="A91" s="148">
        <f t="shared" si="21"/>
        <v>74</v>
      </c>
      <c r="B91" s="149">
        <f t="shared" si="23"/>
        <v>43647</v>
      </c>
      <c r="C91" s="151">
        <f t="shared" si="22"/>
        <v>-1381.8463777444961</v>
      </c>
      <c r="D91" s="151">
        <f t="shared" si="16"/>
        <v>101.98125832657028</v>
      </c>
      <c r="E91" s="152"/>
      <c r="F91" s="153">
        <f t="shared" si="17"/>
        <v>101.98125832657028</v>
      </c>
      <c r="G91" s="151">
        <f t="shared" si="18"/>
        <v>111.4814521735637</v>
      </c>
      <c r="H91" s="151">
        <f t="shared" si="19"/>
        <v>-9.50019384699341</v>
      </c>
      <c r="I91" s="151">
        <f t="shared" si="20"/>
        <v>-1493.3278299180597</v>
      </c>
      <c r="J91" s="155"/>
      <c r="K91" s="147"/>
    </row>
    <row r="92" spans="1:11" x14ac:dyDescent="0.25">
      <c r="A92" s="148">
        <f t="shared" si="21"/>
        <v>75</v>
      </c>
      <c r="B92" s="149">
        <f t="shared" si="23"/>
        <v>43678</v>
      </c>
      <c r="C92" s="151">
        <f t="shared" si="22"/>
        <v>-1493.3278299180597</v>
      </c>
      <c r="D92" s="151">
        <f t="shared" si="16"/>
        <v>101.98125832657028</v>
      </c>
      <c r="E92" s="152"/>
      <c r="F92" s="153">
        <f t="shared" si="17"/>
        <v>101.98125832657028</v>
      </c>
      <c r="G92" s="151">
        <f t="shared" si="18"/>
        <v>112.24788715725694</v>
      </c>
      <c r="H92" s="151">
        <f t="shared" si="19"/>
        <v>-10.266628830686662</v>
      </c>
      <c r="I92" s="151">
        <f t="shared" si="20"/>
        <v>-1605.5757170753166</v>
      </c>
      <c r="J92" s="155"/>
      <c r="K92" s="147"/>
    </row>
    <row r="93" spans="1:11" x14ac:dyDescent="0.25">
      <c r="A93" s="148">
        <f t="shared" si="21"/>
        <v>76</v>
      </c>
      <c r="B93" s="149">
        <f t="shared" si="23"/>
        <v>43709</v>
      </c>
      <c r="C93" s="151">
        <f t="shared" si="22"/>
        <v>-1605.5757170753166</v>
      </c>
      <c r="D93" s="151">
        <f t="shared" si="16"/>
        <v>101.98125832657028</v>
      </c>
      <c r="E93" s="152"/>
      <c r="F93" s="153">
        <f t="shared" si="17"/>
        <v>101.98125832657028</v>
      </c>
      <c r="G93" s="151">
        <f t="shared" si="18"/>
        <v>113.01959138146309</v>
      </c>
      <c r="H93" s="151">
        <f t="shared" si="19"/>
        <v>-11.038333054892803</v>
      </c>
      <c r="I93" s="151">
        <f t="shared" si="20"/>
        <v>-1718.5953084567795</v>
      </c>
      <c r="J93" s="155"/>
      <c r="K93" s="147"/>
    </row>
    <row r="94" spans="1:11" x14ac:dyDescent="0.25">
      <c r="A94" s="148">
        <f t="shared" si="21"/>
        <v>77</v>
      </c>
      <c r="B94" s="149">
        <f t="shared" si="23"/>
        <v>43739</v>
      </c>
      <c r="C94" s="151">
        <f t="shared" si="22"/>
        <v>-1718.5953084567795</v>
      </c>
      <c r="D94" s="151">
        <f t="shared" si="16"/>
        <v>101.98125832657028</v>
      </c>
      <c r="E94" s="152"/>
      <c r="F94" s="153">
        <f t="shared" si="17"/>
        <v>101.98125832657028</v>
      </c>
      <c r="G94" s="151">
        <f t="shared" si="18"/>
        <v>113.79660107221065</v>
      </c>
      <c r="H94" s="151">
        <f t="shared" si="19"/>
        <v>-11.815342745640359</v>
      </c>
      <c r="I94" s="151">
        <f t="shared" si="20"/>
        <v>-1832.3919095289903</v>
      </c>
      <c r="J94" s="155"/>
      <c r="K94" s="147"/>
    </row>
    <row r="95" spans="1:11" x14ac:dyDescent="0.25">
      <c r="A95" s="148">
        <f t="shared" si="21"/>
        <v>78</v>
      </c>
      <c r="B95" s="149">
        <f t="shared" si="23"/>
        <v>43770</v>
      </c>
      <c r="C95" s="151">
        <f t="shared" si="22"/>
        <v>-1832.3919095289903</v>
      </c>
      <c r="D95" s="151">
        <f t="shared" si="16"/>
        <v>101.98125832657028</v>
      </c>
      <c r="E95" s="152"/>
      <c r="F95" s="153">
        <f t="shared" si="17"/>
        <v>101.98125832657028</v>
      </c>
      <c r="G95" s="151">
        <f t="shared" si="18"/>
        <v>114.57895270458209</v>
      </c>
      <c r="H95" s="151">
        <f t="shared" si="19"/>
        <v>-12.597694378011809</v>
      </c>
      <c r="I95" s="151">
        <f t="shared" si="20"/>
        <v>-1946.9708622335725</v>
      </c>
      <c r="J95" s="155"/>
      <c r="K95" s="147"/>
    </row>
    <row r="96" spans="1:11" x14ac:dyDescent="0.25">
      <c r="A96" s="148">
        <f t="shared" si="21"/>
        <v>79</v>
      </c>
      <c r="B96" s="149">
        <f t="shared" si="23"/>
        <v>43800</v>
      </c>
      <c r="C96" s="151">
        <f t="shared" si="22"/>
        <v>-1946.9708622335725</v>
      </c>
      <c r="D96" s="151">
        <f t="shared" si="16"/>
        <v>101.98125832657028</v>
      </c>
      <c r="E96" s="152"/>
      <c r="F96" s="153">
        <f t="shared" si="17"/>
        <v>101.98125832657028</v>
      </c>
      <c r="G96" s="151">
        <f t="shared" si="18"/>
        <v>115.36668300442609</v>
      </c>
      <c r="H96" s="151">
        <f t="shared" si="19"/>
        <v>-13.385424677855811</v>
      </c>
      <c r="I96" s="151">
        <f t="shared" si="20"/>
        <v>-2062.3375452379987</v>
      </c>
      <c r="J96" s="155"/>
      <c r="K96" s="147"/>
    </row>
    <row r="97" spans="1:11" x14ac:dyDescent="0.25">
      <c r="A97" s="148">
        <f t="shared" si="21"/>
        <v>80</v>
      </c>
      <c r="B97" s="149">
        <f t="shared" si="23"/>
        <v>43831</v>
      </c>
      <c r="C97" s="151">
        <f t="shared" si="22"/>
        <v>-2062.3375452379987</v>
      </c>
      <c r="D97" s="151">
        <f t="shared" si="16"/>
        <v>101.98125832657028</v>
      </c>
      <c r="E97" s="152"/>
      <c r="F97" s="153">
        <f t="shared" si="17"/>
        <v>101.98125832657028</v>
      </c>
      <c r="G97" s="151">
        <f t="shared" si="18"/>
        <v>116.15982895008153</v>
      </c>
      <c r="H97" s="151">
        <f t="shared" si="19"/>
        <v>-14.178570623511241</v>
      </c>
      <c r="I97" s="151">
        <f t="shared" si="20"/>
        <v>-2178.4973741880804</v>
      </c>
      <c r="J97" s="155"/>
      <c r="K97" s="147"/>
    </row>
    <row r="98" spans="1:11" x14ac:dyDescent="0.25">
      <c r="A98" s="148">
        <f t="shared" si="21"/>
        <v>81</v>
      </c>
      <c r="B98" s="149">
        <f t="shared" si="23"/>
        <v>43862</v>
      </c>
      <c r="C98" s="151">
        <f t="shared" si="22"/>
        <v>-2178.4973741880804</v>
      </c>
      <c r="D98" s="151">
        <f t="shared" si="16"/>
        <v>101.98125832657028</v>
      </c>
      <c r="E98" s="152"/>
      <c r="F98" s="153">
        <f t="shared" si="17"/>
        <v>101.98125832657028</v>
      </c>
      <c r="G98" s="151">
        <f t="shared" si="18"/>
        <v>116.95842777411333</v>
      </c>
      <c r="H98" s="151">
        <f t="shared" si="19"/>
        <v>-14.977169447543053</v>
      </c>
      <c r="I98" s="151">
        <f t="shared" si="20"/>
        <v>-2295.4558019621936</v>
      </c>
      <c r="J98" s="155"/>
      <c r="K98" s="147"/>
    </row>
    <row r="99" spans="1:11" x14ac:dyDescent="0.25">
      <c r="A99" s="148">
        <f t="shared" si="21"/>
        <v>82</v>
      </c>
      <c r="B99" s="149">
        <f t="shared" si="23"/>
        <v>43891</v>
      </c>
      <c r="C99" s="151">
        <f t="shared" si="22"/>
        <v>-2295.4558019621936</v>
      </c>
      <c r="D99" s="151">
        <f t="shared" si="16"/>
        <v>101.98125832657028</v>
      </c>
      <c r="E99" s="152"/>
      <c r="F99" s="153">
        <f t="shared" si="17"/>
        <v>101.98125832657028</v>
      </c>
      <c r="G99" s="151">
        <f t="shared" si="18"/>
        <v>117.76251696506037</v>
      </c>
      <c r="H99" s="151">
        <f t="shared" si="19"/>
        <v>-15.781258638490081</v>
      </c>
      <c r="I99" s="151">
        <f t="shared" si="20"/>
        <v>-2413.2183189272541</v>
      </c>
      <c r="J99" s="155"/>
      <c r="K99" s="147"/>
    </row>
    <row r="100" spans="1:11" x14ac:dyDescent="0.25">
      <c r="A100" s="148">
        <f t="shared" si="21"/>
        <v>83</v>
      </c>
      <c r="B100" s="149">
        <f t="shared" si="23"/>
        <v>43922</v>
      </c>
      <c r="C100" s="151">
        <f t="shared" si="22"/>
        <v>-2413.2183189272541</v>
      </c>
      <c r="D100" s="151">
        <f t="shared" si="16"/>
        <v>101.98125832657028</v>
      </c>
      <c r="E100" s="152"/>
      <c r="F100" s="153">
        <f t="shared" si="17"/>
        <v>101.98125832657028</v>
      </c>
      <c r="G100" s="151">
        <f t="shared" si="18"/>
        <v>118.57213426919516</v>
      </c>
      <c r="H100" s="151">
        <f t="shared" si="19"/>
        <v>-16.590875942624873</v>
      </c>
      <c r="I100" s="151">
        <f t="shared" si="20"/>
        <v>-2531.7904531964491</v>
      </c>
      <c r="J100" s="155"/>
      <c r="K100" s="147"/>
    </row>
    <row r="101" spans="1:11" x14ac:dyDescent="0.25">
      <c r="A101" s="148">
        <f t="shared" si="21"/>
        <v>84</v>
      </c>
      <c r="B101" s="149">
        <f t="shared" si="23"/>
        <v>43952</v>
      </c>
      <c r="C101" s="151">
        <f t="shared" si="22"/>
        <v>-2531.7904531964491</v>
      </c>
      <c r="D101" s="151">
        <f t="shared" si="16"/>
        <v>101.98125832657028</v>
      </c>
      <c r="E101" s="152"/>
      <c r="F101" s="153">
        <f t="shared" si="17"/>
        <v>101.98125832657028</v>
      </c>
      <c r="G101" s="151">
        <f t="shared" si="18"/>
        <v>119.38731769229588</v>
      </c>
      <c r="H101" s="151">
        <f t="shared" si="19"/>
        <v>-17.406059365725589</v>
      </c>
      <c r="I101" s="151">
        <f t="shared" si="20"/>
        <v>-2651.1777708887448</v>
      </c>
      <c r="J101" s="155"/>
      <c r="K101" s="147"/>
    </row>
    <row r="102" spans="1:11" x14ac:dyDescent="0.25">
      <c r="A102" s="148">
        <f t="shared" si="21"/>
        <v>85</v>
      </c>
      <c r="B102" s="149">
        <f t="shared" si="23"/>
        <v>43983</v>
      </c>
      <c r="C102" s="151">
        <f t="shared" si="22"/>
        <v>-2651.1777708887448</v>
      </c>
      <c r="D102" s="151">
        <f t="shared" ref="D102:D137" si="24">Scheduled_Monthly_Payment</f>
        <v>101.98125832657028</v>
      </c>
      <c r="E102" s="152"/>
      <c r="F102" s="153">
        <f t="shared" si="17"/>
        <v>101.98125832657028</v>
      </c>
      <c r="G102" s="151">
        <f t="shared" si="18"/>
        <v>120.20810550143041</v>
      </c>
      <c r="H102" s="151">
        <f t="shared" si="19"/>
        <v>-18.226847174860122</v>
      </c>
      <c r="I102" s="151">
        <f t="shared" si="20"/>
        <v>-2771.3858763901753</v>
      </c>
      <c r="J102" s="155"/>
      <c r="K102" s="147"/>
    </row>
    <row r="103" spans="1:11" x14ac:dyDescent="0.25">
      <c r="A103" s="148">
        <f t="shared" si="21"/>
        <v>86</v>
      </c>
      <c r="B103" s="149">
        <f t="shared" si="23"/>
        <v>44013</v>
      </c>
      <c r="C103" s="151">
        <f t="shared" si="22"/>
        <v>-2771.3858763901753</v>
      </c>
      <c r="D103" s="151">
        <f t="shared" si="24"/>
        <v>101.98125832657028</v>
      </c>
      <c r="E103" s="152"/>
      <c r="F103" s="153">
        <f t="shared" si="17"/>
        <v>101.98125832657028</v>
      </c>
      <c r="G103" s="151">
        <f t="shared" si="18"/>
        <v>121.03453622675273</v>
      </c>
      <c r="H103" s="151">
        <f t="shared" si="19"/>
        <v>-19.053277900182454</v>
      </c>
      <c r="I103" s="151">
        <f t="shared" si="20"/>
        <v>-2892.4204126169279</v>
      </c>
      <c r="J103" s="155"/>
      <c r="K103" s="147"/>
    </row>
    <row r="104" spans="1:11" x14ac:dyDescent="0.25">
      <c r="A104" s="148">
        <f t="shared" si="21"/>
        <v>87</v>
      </c>
      <c r="B104" s="149">
        <f t="shared" si="23"/>
        <v>44044</v>
      </c>
      <c r="C104" s="151">
        <f t="shared" si="22"/>
        <v>-2892.4204126169279</v>
      </c>
      <c r="D104" s="151">
        <f t="shared" si="24"/>
        <v>101.98125832657028</v>
      </c>
      <c r="E104" s="152"/>
      <c r="F104" s="153">
        <f t="shared" si="17"/>
        <v>101.98125832657028</v>
      </c>
      <c r="G104" s="151">
        <f t="shared" si="18"/>
        <v>121.86664866331166</v>
      </c>
      <c r="H104" s="151">
        <f t="shared" si="19"/>
        <v>-19.885390336741381</v>
      </c>
      <c r="I104" s="151">
        <f t="shared" si="20"/>
        <v>-3014.2870612802394</v>
      </c>
      <c r="J104" s="155"/>
      <c r="K104" s="147"/>
    </row>
    <row r="105" spans="1:11" x14ac:dyDescent="0.25">
      <c r="A105" s="148">
        <f t="shared" si="21"/>
        <v>88</v>
      </c>
      <c r="B105" s="149">
        <f t="shared" si="23"/>
        <v>44075</v>
      </c>
      <c r="C105" s="151">
        <f t="shared" si="22"/>
        <v>-3014.2870612802394</v>
      </c>
      <c r="D105" s="151">
        <f t="shared" si="24"/>
        <v>101.98125832657028</v>
      </c>
      <c r="E105" s="152"/>
      <c r="F105" s="153">
        <f t="shared" si="17"/>
        <v>101.98125832657028</v>
      </c>
      <c r="G105" s="151">
        <f t="shared" si="18"/>
        <v>122.70448187287192</v>
      </c>
      <c r="H105" s="151">
        <f t="shared" si="19"/>
        <v>-20.723223546301647</v>
      </c>
      <c r="I105" s="151">
        <f t="shared" si="20"/>
        <v>-3136.9915431531113</v>
      </c>
      <c r="J105" s="155"/>
      <c r="K105" s="147"/>
    </row>
    <row r="106" spans="1:11" x14ac:dyDescent="0.25">
      <c r="A106" s="148">
        <f t="shared" si="21"/>
        <v>89</v>
      </c>
      <c r="B106" s="149">
        <f t="shared" si="23"/>
        <v>44105</v>
      </c>
      <c r="C106" s="151">
        <f t="shared" si="22"/>
        <v>-3136.9915431531113</v>
      </c>
      <c r="D106" s="151">
        <f t="shared" si="24"/>
        <v>101.98125832657028</v>
      </c>
      <c r="E106" s="152"/>
      <c r="F106" s="153">
        <f t="shared" si="17"/>
        <v>101.98125832657028</v>
      </c>
      <c r="G106" s="151">
        <f t="shared" si="18"/>
        <v>123.54807518574792</v>
      </c>
      <c r="H106" s="151">
        <f t="shared" si="19"/>
        <v>-21.566816859177639</v>
      </c>
      <c r="I106" s="151">
        <f t="shared" si="20"/>
        <v>-3260.5396183388593</v>
      </c>
      <c r="J106" s="155"/>
      <c r="K106" s="147"/>
    </row>
    <row r="107" spans="1:11" x14ac:dyDescent="0.25">
      <c r="A107" s="148">
        <f t="shared" si="21"/>
        <v>90</v>
      </c>
      <c r="B107" s="149">
        <f t="shared" si="23"/>
        <v>44136</v>
      </c>
      <c r="C107" s="151">
        <f t="shared" si="22"/>
        <v>-3260.5396183388593</v>
      </c>
      <c r="D107" s="151">
        <f t="shared" si="24"/>
        <v>101.98125832657028</v>
      </c>
      <c r="E107" s="152"/>
      <c r="F107" s="153">
        <f t="shared" si="17"/>
        <v>101.98125832657028</v>
      </c>
      <c r="G107" s="151">
        <f t="shared" si="18"/>
        <v>124.39746820264995</v>
      </c>
      <c r="H107" s="151">
        <f t="shared" si="19"/>
        <v>-22.416209876079659</v>
      </c>
      <c r="I107" s="151">
        <f t="shared" si="20"/>
        <v>-3384.9370865415094</v>
      </c>
      <c r="J107" s="155"/>
      <c r="K107" s="147"/>
    </row>
    <row r="108" spans="1:11" x14ac:dyDescent="0.25">
      <c r="A108" s="148">
        <f t="shared" si="21"/>
        <v>91</v>
      </c>
      <c r="B108" s="149">
        <f t="shared" si="23"/>
        <v>44166</v>
      </c>
      <c r="C108" s="151">
        <f t="shared" si="22"/>
        <v>-3384.9370865415094</v>
      </c>
      <c r="D108" s="151">
        <f t="shared" si="24"/>
        <v>101.98125832657028</v>
      </c>
      <c r="E108" s="152"/>
      <c r="F108" s="153">
        <f t="shared" si="17"/>
        <v>101.98125832657028</v>
      </c>
      <c r="G108" s="151">
        <f t="shared" si="18"/>
        <v>125.25270079654317</v>
      </c>
      <c r="H108" s="151">
        <f t="shared" si="19"/>
        <v>-23.271442469972879</v>
      </c>
      <c r="I108" s="151">
        <f t="shared" si="20"/>
        <v>-3510.1897873380526</v>
      </c>
      <c r="J108" s="155"/>
      <c r="K108" s="147"/>
    </row>
    <row r="109" spans="1:11" x14ac:dyDescent="0.25">
      <c r="A109" s="148">
        <f t="shared" si="21"/>
        <v>92</v>
      </c>
      <c r="B109" s="149">
        <f t="shared" si="23"/>
        <v>44197</v>
      </c>
      <c r="C109" s="151">
        <f t="shared" si="22"/>
        <v>-3510.1897873380526</v>
      </c>
      <c r="D109" s="151">
        <f t="shared" si="24"/>
        <v>101.98125832657028</v>
      </c>
      <c r="E109" s="152"/>
      <c r="F109" s="153">
        <f t="shared" si="17"/>
        <v>101.98125832657028</v>
      </c>
      <c r="G109" s="151">
        <f t="shared" si="18"/>
        <v>126.1138131145194</v>
      </c>
      <c r="H109" s="151">
        <f t="shared" si="19"/>
        <v>-24.132554787949115</v>
      </c>
      <c r="I109" s="151">
        <f t="shared" si="20"/>
        <v>-3636.303600452572</v>
      </c>
      <c r="J109" s="155"/>
      <c r="K109" s="147"/>
    </row>
    <row r="110" spans="1:11" x14ac:dyDescent="0.25">
      <c r="A110" s="148">
        <f t="shared" si="21"/>
        <v>93</v>
      </c>
      <c r="B110" s="149">
        <f t="shared" si="23"/>
        <v>44228</v>
      </c>
      <c r="C110" s="151">
        <f t="shared" si="22"/>
        <v>-3636.303600452572</v>
      </c>
      <c r="D110" s="151">
        <f t="shared" si="24"/>
        <v>101.98125832657028</v>
      </c>
      <c r="E110" s="152"/>
      <c r="F110" s="153">
        <f t="shared" si="17"/>
        <v>101.98125832657028</v>
      </c>
      <c r="G110" s="151">
        <f t="shared" si="18"/>
        <v>126.98084557968171</v>
      </c>
      <c r="H110" s="151">
        <f t="shared" si="19"/>
        <v>-24.999587253111432</v>
      </c>
      <c r="I110" s="151">
        <f t="shared" si="20"/>
        <v>-3763.2844460322535</v>
      </c>
      <c r="J110" s="155"/>
      <c r="K110" s="147"/>
    </row>
    <row r="111" spans="1:11" x14ac:dyDescent="0.25">
      <c r="A111" s="148">
        <f t="shared" si="21"/>
        <v>94</v>
      </c>
      <c r="B111" s="149">
        <f t="shared" si="23"/>
        <v>44256</v>
      </c>
      <c r="C111" s="151">
        <f t="shared" si="22"/>
        <v>-3763.2844460322535</v>
      </c>
      <c r="D111" s="151">
        <f t="shared" si="24"/>
        <v>101.98125832657028</v>
      </c>
      <c r="E111" s="152"/>
      <c r="F111" s="153">
        <f t="shared" si="17"/>
        <v>101.98125832657028</v>
      </c>
      <c r="G111" s="151">
        <f t="shared" si="18"/>
        <v>127.85383889304202</v>
      </c>
      <c r="H111" s="151">
        <f t="shared" si="19"/>
        <v>-25.872580566471743</v>
      </c>
      <c r="I111" s="151">
        <f t="shared" si="20"/>
        <v>-3891.1382849252955</v>
      </c>
      <c r="J111" s="155"/>
      <c r="K111" s="147"/>
    </row>
    <row r="112" spans="1:11" x14ac:dyDescent="0.25">
      <c r="A112" s="148">
        <f t="shared" si="21"/>
        <v>95</v>
      </c>
      <c r="B112" s="149">
        <f t="shared" si="23"/>
        <v>44287</v>
      </c>
      <c r="C112" s="151">
        <f t="shared" si="22"/>
        <v>-3891.1382849252955</v>
      </c>
      <c r="D112" s="151">
        <f t="shared" si="24"/>
        <v>101.98125832657028</v>
      </c>
      <c r="E112" s="152"/>
      <c r="F112" s="153">
        <f t="shared" si="17"/>
        <v>101.98125832657028</v>
      </c>
      <c r="G112" s="151">
        <f t="shared" si="18"/>
        <v>128.73283403543169</v>
      </c>
      <c r="H112" s="151">
        <f t="shared" si="19"/>
        <v>-26.751575708861409</v>
      </c>
      <c r="I112" s="151">
        <f t="shared" si="20"/>
        <v>-4019.871118960727</v>
      </c>
      <c r="J112" s="155"/>
      <c r="K112" s="147"/>
    </row>
    <row r="113" spans="1:11" x14ac:dyDescent="0.25">
      <c r="A113" s="148">
        <f t="shared" si="21"/>
        <v>96</v>
      </c>
      <c r="B113" s="149">
        <f t="shared" si="23"/>
        <v>44317</v>
      </c>
      <c r="C113" s="151">
        <f t="shared" si="22"/>
        <v>-4019.871118960727</v>
      </c>
      <c r="D113" s="151">
        <f t="shared" si="24"/>
        <v>101.98125832657028</v>
      </c>
      <c r="E113" s="152"/>
      <c r="F113" s="153">
        <f t="shared" si="17"/>
        <v>101.98125832657028</v>
      </c>
      <c r="G113" s="151">
        <f t="shared" si="18"/>
        <v>129.61787226942528</v>
      </c>
      <c r="H113" s="151">
        <f t="shared" si="19"/>
        <v>-27.636613942854996</v>
      </c>
      <c r="I113" s="151">
        <f t="shared" si="20"/>
        <v>-4149.4889912301524</v>
      </c>
      <c r="J113" s="155"/>
      <c r="K113" s="147"/>
    </row>
    <row r="114" spans="1:11" x14ac:dyDescent="0.25">
      <c r="A114" s="148">
        <f t="shared" si="21"/>
        <v>97</v>
      </c>
      <c r="B114" s="149">
        <f t="shared" si="23"/>
        <v>44348</v>
      </c>
      <c r="C114" s="151">
        <f t="shared" si="22"/>
        <v>-4149.4889912301524</v>
      </c>
      <c r="D114" s="151">
        <f t="shared" si="24"/>
        <v>101.98125832657028</v>
      </c>
      <c r="E114" s="152"/>
      <c r="F114" s="153">
        <f t="shared" ref="F114:F145" si="25">IF(Pay_Num&lt;&gt;"",Sched_Pay+Extra_Pay,"")</f>
        <v>101.98125832657028</v>
      </c>
      <c r="G114" s="151">
        <f t="shared" ref="G114:G145" si="26">IF(Pay_Num&lt;&gt;"",Total_Pay-Int,"")</f>
        <v>130.50899514127758</v>
      </c>
      <c r="H114" s="151">
        <f t="shared" ref="H114:H145" si="27">IF(Pay_Num&lt;&gt;"",Beg_Bal*Interest_Rate/12,"")</f>
        <v>-28.5277368147073</v>
      </c>
      <c r="I114" s="151">
        <f t="shared" ref="I114:I145" si="28">IF(Pay_Num&lt;&gt;"",Beg_Bal-Princ,"")</f>
        <v>-4279.9979863714298</v>
      </c>
      <c r="J114" s="155"/>
      <c r="K114" s="147"/>
    </row>
    <row r="115" spans="1:11" x14ac:dyDescent="0.25">
      <c r="A115" s="148">
        <f t="shared" ref="A115:A146" si="29">IF(Values_Entered,A114+1,"")</f>
        <v>98</v>
      </c>
      <c r="B115" s="149">
        <f t="shared" si="23"/>
        <v>44378</v>
      </c>
      <c r="C115" s="151">
        <f t="shared" ref="C115:C146" si="30">IF(Pay_Num&lt;&gt;"",I114,"")</f>
        <v>-4279.9979863714298</v>
      </c>
      <c r="D115" s="151">
        <f t="shared" si="24"/>
        <v>101.98125832657028</v>
      </c>
      <c r="E115" s="152"/>
      <c r="F115" s="153">
        <f t="shared" si="25"/>
        <v>101.98125832657028</v>
      </c>
      <c r="G115" s="151">
        <f t="shared" si="26"/>
        <v>131.40624448287386</v>
      </c>
      <c r="H115" s="151">
        <f t="shared" si="27"/>
        <v>-29.424986156303579</v>
      </c>
      <c r="I115" s="151">
        <f t="shared" si="28"/>
        <v>-4411.4042308543039</v>
      </c>
      <c r="J115" s="155"/>
      <c r="K115" s="147"/>
    </row>
    <row r="116" spans="1:11" x14ac:dyDescent="0.25">
      <c r="A116" s="148">
        <f t="shared" si="29"/>
        <v>99</v>
      </c>
      <c r="B116" s="149">
        <f t="shared" ref="B116:B147" si="31">IF(Pay_Num&lt;&gt;"",DATE(YEAR(B115),MONTH(B115)+1,DAY(B115)),"")</f>
        <v>44409</v>
      </c>
      <c r="C116" s="151">
        <f t="shared" si="30"/>
        <v>-4411.4042308543039</v>
      </c>
      <c r="D116" s="151">
        <f t="shared" si="24"/>
        <v>101.98125832657028</v>
      </c>
      <c r="E116" s="152"/>
      <c r="F116" s="153">
        <f t="shared" si="25"/>
        <v>101.98125832657028</v>
      </c>
      <c r="G116" s="151">
        <f t="shared" si="26"/>
        <v>132.30966241369362</v>
      </c>
      <c r="H116" s="151">
        <f t="shared" si="27"/>
        <v>-30.328404087123342</v>
      </c>
      <c r="I116" s="151">
        <f t="shared" si="28"/>
        <v>-4543.7138932679973</v>
      </c>
      <c r="J116" s="155"/>
      <c r="K116" s="147"/>
    </row>
    <row r="117" spans="1:11" x14ac:dyDescent="0.25">
      <c r="A117" s="148">
        <f t="shared" si="29"/>
        <v>100</v>
      </c>
      <c r="B117" s="149">
        <f t="shared" si="31"/>
        <v>44440</v>
      </c>
      <c r="C117" s="151">
        <f t="shared" si="30"/>
        <v>-4543.7138932679973</v>
      </c>
      <c r="D117" s="151">
        <f t="shared" si="24"/>
        <v>101.98125832657028</v>
      </c>
      <c r="E117" s="152"/>
      <c r="F117" s="153">
        <f t="shared" si="25"/>
        <v>101.98125832657028</v>
      </c>
      <c r="G117" s="151">
        <f t="shared" si="26"/>
        <v>133.21929134278776</v>
      </c>
      <c r="H117" s="151">
        <f t="shared" si="27"/>
        <v>-31.238033016217482</v>
      </c>
      <c r="I117" s="151">
        <f t="shared" si="28"/>
        <v>-4676.9331846107852</v>
      </c>
      <c r="J117" s="155"/>
      <c r="K117" s="147"/>
    </row>
    <row r="118" spans="1:11" x14ac:dyDescent="0.25">
      <c r="A118" s="148">
        <f t="shared" si="29"/>
        <v>101</v>
      </c>
      <c r="B118" s="149">
        <f t="shared" si="31"/>
        <v>44470</v>
      </c>
      <c r="C118" s="151">
        <f t="shared" si="30"/>
        <v>-4676.9331846107852</v>
      </c>
      <c r="D118" s="151">
        <f t="shared" si="24"/>
        <v>101.98125832657028</v>
      </c>
      <c r="E118" s="152"/>
      <c r="F118" s="153">
        <f t="shared" si="25"/>
        <v>101.98125832657028</v>
      </c>
      <c r="G118" s="151">
        <f t="shared" si="26"/>
        <v>134.13517397076944</v>
      </c>
      <c r="H118" s="151">
        <f t="shared" si="27"/>
        <v>-32.153915644199152</v>
      </c>
      <c r="I118" s="151">
        <f t="shared" si="28"/>
        <v>-4811.068358581555</v>
      </c>
      <c r="J118" s="155"/>
      <c r="K118" s="147"/>
    </row>
    <row r="119" spans="1:11" x14ac:dyDescent="0.25">
      <c r="A119" s="148">
        <f t="shared" si="29"/>
        <v>102</v>
      </c>
      <c r="B119" s="149">
        <f t="shared" si="31"/>
        <v>44501</v>
      </c>
      <c r="C119" s="151">
        <f t="shared" si="30"/>
        <v>-4811.068358581555</v>
      </c>
      <c r="D119" s="151">
        <f t="shared" si="24"/>
        <v>101.98125832657028</v>
      </c>
      <c r="E119" s="152"/>
      <c r="F119" s="153">
        <f t="shared" si="25"/>
        <v>101.98125832657028</v>
      </c>
      <c r="G119" s="151">
        <f t="shared" si="26"/>
        <v>135.05735329181849</v>
      </c>
      <c r="H119" s="151">
        <f t="shared" si="27"/>
        <v>-33.076094965248195</v>
      </c>
      <c r="I119" s="151">
        <f t="shared" si="28"/>
        <v>-4946.1257118733738</v>
      </c>
      <c r="J119" s="155"/>
      <c r="K119" s="147"/>
    </row>
    <row r="120" spans="1:11" x14ac:dyDescent="0.25">
      <c r="A120" s="148">
        <f t="shared" si="29"/>
        <v>103</v>
      </c>
      <c r="B120" s="149">
        <f t="shared" si="31"/>
        <v>44531</v>
      </c>
      <c r="C120" s="151">
        <f t="shared" si="30"/>
        <v>-4946.1257118733738</v>
      </c>
      <c r="D120" s="151">
        <f t="shared" si="24"/>
        <v>101.98125832657028</v>
      </c>
      <c r="E120" s="152"/>
      <c r="F120" s="153">
        <f t="shared" si="25"/>
        <v>101.98125832657028</v>
      </c>
      <c r="G120" s="151">
        <f t="shared" si="26"/>
        <v>135.98587259569973</v>
      </c>
      <c r="H120" s="151">
        <f t="shared" si="27"/>
        <v>-34.004614269129448</v>
      </c>
      <c r="I120" s="151">
        <f t="shared" si="28"/>
        <v>-5082.1115844690739</v>
      </c>
      <c r="J120" s="155"/>
      <c r="K120" s="147"/>
    </row>
    <row r="121" spans="1:11" x14ac:dyDescent="0.25">
      <c r="A121" s="148">
        <f t="shared" si="29"/>
        <v>104</v>
      </c>
      <c r="B121" s="149">
        <f t="shared" si="31"/>
        <v>44562</v>
      </c>
      <c r="C121" s="151">
        <f t="shared" si="30"/>
        <v>-5082.1115844690739</v>
      </c>
      <c r="D121" s="151">
        <f t="shared" si="24"/>
        <v>101.98125832657028</v>
      </c>
      <c r="E121" s="152"/>
      <c r="F121" s="153">
        <f t="shared" si="25"/>
        <v>101.98125832657028</v>
      </c>
      <c r="G121" s="151">
        <f t="shared" si="26"/>
        <v>136.92077546979516</v>
      </c>
      <c r="H121" s="151">
        <f t="shared" si="27"/>
        <v>-34.939517143224883</v>
      </c>
      <c r="I121" s="151">
        <f t="shared" si="28"/>
        <v>-5219.0323599388694</v>
      </c>
      <c r="J121" s="155"/>
      <c r="K121" s="147"/>
    </row>
    <row r="122" spans="1:11" x14ac:dyDescent="0.25">
      <c r="A122" s="148">
        <f t="shared" si="29"/>
        <v>105</v>
      </c>
      <c r="B122" s="149">
        <f t="shared" si="31"/>
        <v>44593</v>
      </c>
      <c r="C122" s="151">
        <f t="shared" si="30"/>
        <v>-5219.0323599388694</v>
      </c>
      <c r="D122" s="151">
        <f t="shared" si="24"/>
        <v>101.98125832657028</v>
      </c>
      <c r="E122" s="152"/>
      <c r="F122" s="153">
        <f t="shared" si="25"/>
        <v>101.98125832657028</v>
      </c>
      <c r="G122" s="151">
        <f t="shared" si="26"/>
        <v>137.86210580115002</v>
      </c>
      <c r="H122" s="151">
        <f t="shared" si="27"/>
        <v>-35.880847474579731</v>
      </c>
      <c r="I122" s="151">
        <f t="shared" si="28"/>
        <v>-5356.8944657400198</v>
      </c>
      <c r="J122" s="155"/>
      <c r="K122" s="147"/>
    </row>
    <row r="123" spans="1:11" x14ac:dyDescent="0.25">
      <c r="A123" s="148">
        <f t="shared" si="29"/>
        <v>106</v>
      </c>
      <c r="B123" s="149">
        <f t="shared" si="31"/>
        <v>44621</v>
      </c>
      <c r="C123" s="151">
        <f t="shared" si="30"/>
        <v>-5356.8944657400198</v>
      </c>
      <c r="D123" s="151">
        <f t="shared" si="24"/>
        <v>101.98125832657028</v>
      </c>
      <c r="E123" s="152"/>
      <c r="F123" s="153">
        <f t="shared" si="25"/>
        <v>101.98125832657028</v>
      </c>
      <c r="G123" s="151">
        <f t="shared" si="26"/>
        <v>138.80990777853293</v>
      </c>
      <c r="H123" s="151">
        <f t="shared" si="27"/>
        <v>-36.82864945196264</v>
      </c>
      <c r="I123" s="151">
        <f t="shared" si="28"/>
        <v>-5495.7043735185525</v>
      </c>
      <c r="J123" s="155"/>
      <c r="K123" s="147"/>
    </row>
    <row r="124" spans="1:11" x14ac:dyDescent="0.25">
      <c r="A124" s="148">
        <f t="shared" si="29"/>
        <v>107</v>
      </c>
      <c r="B124" s="149">
        <f t="shared" si="31"/>
        <v>44652</v>
      </c>
      <c r="C124" s="151">
        <f t="shared" si="30"/>
        <v>-5495.7043735185525</v>
      </c>
      <c r="D124" s="151">
        <f t="shared" si="24"/>
        <v>101.98125832657028</v>
      </c>
      <c r="E124" s="152"/>
      <c r="F124" s="153">
        <f t="shared" si="25"/>
        <v>101.98125832657028</v>
      </c>
      <c r="G124" s="151">
        <f t="shared" si="26"/>
        <v>139.76422589451033</v>
      </c>
      <c r="H124" s="151">
        <f t="shared" si="27"/>
        <v>-37.782967567940048</v>
      </c>
      <c r="I124" s="151">
        <f t="shared" si="28"/>
        <v>-5635.4685994130632</v>
      </c>
      <c r="J124" s="155"/>
      <c r="K124" s="147"/>
    </row>
    <row r="125" spans="1:11" x14ac:dyDescent="0.25">
      <c r="A125" s="148">
        <f t="shared" si="29"/>
        <v>108</v>
      </c>
      <c r="B125" s="149">
        <f t="shared" si="31"/>
        <v>44682</v>
      </c>
      <c r="C125" s="151">
        <f t="shared" si="30"/>
        <v>-5635.4685994130632</v>
      </c>
      <c r="D125" s="151">
        <f t="shared" si="24"/>
        <v>101.98125832657028</v>
      </c>
      <c r="E125" s="152"/>
      <c r="F125" s="153">
        <f t="shared" si="25"/>
        <v>101.98125832657028</v>
      </c>
      <c r="G125" s="151">
        <f t="shared" si="26"/>
        <v>140.7251049475351</v>
      </c>
      <c r="H125" s="151">
        <f t="shared" si="27"/>
        <v>-38.74384662096481</v>
      </c>
      <c r="I125" s="151">
        <f t="shared" si="28"/>
        <v>-5776.1937043605985</v>
      </c>
      <c r="J125" s="155"/>
      <c r="K125" s="147"/>
    </row>
    <row r="126" spans="1:11" x14ac:dyDescent="0.25">
      <c r="A126" s="148">
        <f t="shared" si="29"/>
        <v>109</v>
      </c>
      <c r="B126" s="149">
        <f t="shared" si="31"/>
        <v>44713</v>
      </c>
      <c r="C126" s="151">
        <f t="shared" si="30"/>
        <v>-5776.1937043605985</v>
      </c>
      <c r="D126" s="151">
        <f t="shared" si="24"/>
        <v>101.98125832657028</v>
      </c>
      <c r="E126" s="152"/>
      <c r="F126" s="153">
        <f t="shared" si="25"/>
        <v>101.98125832657028</v>
      </c>
      <c r="G126" s="151">
        <f t="shared" si="26"/>
        <v>141.69259004404941</v>
      </c>
      <c r="H126" s="151">
        <f t="shared" si="27"/>
        <v>-39.711331717479119</v>
      </c>
      <c r="I126" s="151">
        <f t="shared" si="28"/>
        <v>-5917.8862944046477</v>
      </c>
      <c r="J126" s="155"/>
      <c r="K126" s="147"/>
    </row>
    <row r="127" spans="1:11" x14ac:dyDescent="0.25">
      <c r="A127" s="148">
        <f t="shared" si="29"/>
        <v>110</v>
      </c>
      <c r="B127" s="149">
        <f t="shared" si="31"/>
        <v>44743</v>
      </c>
      <c r="C127" s="151">
        <f t="shared" si="30"/>
        <v>-5917.8862944046477</v>
      </c>
      <c r="D127" s="151">
        <f t="shared" si="24"/>
        <v>101.98125832657028</v>
      </c>
      <c r="E127" s="152"/>
      <c r="F127" s="153">
        <f t="shared" si="25"/>
        <v>101.98125832657028</v>
      </c>
      <c r="G127" s="151">
        <f t="shared" si="26"/>
        <v>142.66672660060223</v>
      </c>
      <c r="H127" s="151">
        <f t="shared" si="27"/>
        <v>-40.685468274031955</v>
      </c>
      <c r="I127" s="151">
        <f t="shared" si="28"/>
        <v>-6060.5530210052502</v>
      </c>
      <c r="J127" s="155"/>
      <c r="K127" s="147"/>
    </row>
    <row r="128" spans="1:11" x14ac:dyDescent="0.25">
      <c r="A128" s="148">
        <f t="shared" si="29"/>
        <v>111</v>
      </c>
      <c r="B128" s="149">
        <f t="shared" si="31"/>
        <v>44774</v>
      </c>
      <c r="C128" s="151">
        <f t="shared" si="30"/>
        <v>-6060.5530210052502</v>
      </c>
      <c r="D128" s="151">
        <f t="shared" si="24"/>
        <v>101.98125832657028</v>
      </c>
      <c r="E128" s="152"/>
      <c r="F128" s="153">
        <f t="shared" si="25"/>
        <v>101.98125832657028</v>
      </c>
      <c r="G128" s="151">
        <f t="shared" si="26"/>
        <v>143.64756034598139</v>
      </c>
      <c r="H128" s="151">
        <f t="shared" si="27"/>
        <v>-41.666302019411098</v>
      </c>
      <c r="I128" s="151">
        <f t="shared" si="28"/>
        <v>-6204.2005813512314</v>
      </c>
      <c r="J128" s="155"/>
      <c r="K128" s="147"/>
    </row>
    <row r="129" spans="1:11" x14ac:dyDescent="0.25">
      <c r="A129" s="148">
        <f t="shared" si="29"/>
        <v>112</v>
      </c>
      <c r="B129" s="149">
        <f t="shared" si="31"/>
        <v>44805</v>
      </c>
      <c r="C129" s="151">
        <f t="shared" si="30"/>
        <v>-6204.2005813512314</v>
      </c>
      <c r="D129" s="151">
        <f t="shared" si="24"/>
        <v>101.98125832657028</v>
      </c>
      <c r="E129" s="152"/>
      <c r="F129" s="153">
        <f t="shared" si="25"/>
        <v>101.98125832657028</v>
      </c>
      <c r="G129" s="151">
        <f t="shared" si="26"/>
        <v>144.63513732336</v>
      </c>
      <c r="H129" s="151">
        <f t="shared" si="27"/>
        <v>-42.653878996789722</v>
      </c>
      <c r="I129" s="151">
        <f t="shared" si="28"/>
        <v>-6348.8357186745916</v>
      </c>
      <c r="J129" s="155"/>
      <c r="K129" s="147"/>
    </row>
    <row r="130" spans="1:11" x14ac:dyDescent="0.25">
      <c r="A130" s="148">
        <f t="shared" si="29"/>
        <v>113</v>
      </c>
      <c r="B130" s="149">
        <f t="shared" si="31"/>
        <v>44835</v>
      </c>
      <c r="C130" s="151">
        <f t="shared" si="30"/>
        <v>-6348.8357186745916</v>
      </c>
      <c r="D130" s="151">
        <f t="shared" si="24"/>
        <v>101.98125832657028</v>
      </c>
      <c r="E130" s="152"/>
      <c r="F130" s="153">
        <f t="shared" si="25"/>
        <v>101.98125832657028</v>
      </c>
      <c r="G130" s="151">
        <f t="shared" si="26"/>
        <v>145.6295038924581</v>
      </c>
      <c r="H130" s="151">
        <f t="shared" si="27"/>
        <v>-43.648245565887812</v>
      </c>
      <c r="I130" s="151">
        <f t="shared" si="28"/>
        <v>-6494.4652225670498</v>
      </c>
      <c r="J130" s="155"/>
      <c r="K130" s="147"/>
    </row>
    <row r="131" spans="1:11" x14ac:dyDescent="0.25">
      <c r="A131" s="148">
        <f t="shared" si="29"/>
        <v>114</v>
      </c>
      <c r="B131" s="149">
        <f t="shared" si="31"/>
        <v>44866</v>
      </c>
      <c r="C131" s="151">
        <f t="shared" si="30"/>
        <v>-6494.4652225670498</v>
      </c>
      <c r="D131" s="151">
        <f t="shared" si="24"/>
        <v>101.98125832657028</v>
      </c>
      <c r="E131" s="152"/>
      <c r="F131" s="153">
        <f t="shared" si="25"/>
        <v>101.98125832657028</v>
      </c>
      <c r="G131" s="151">
        <f t="shared" si="26"/>
        <v>146.63070673171876</v>
      </c>
      <c r="H131" s="151">
        <f t="shared" si="27"/>
        <v>-44.649448405148469</v>
      </c>
      <c r="I131" s="151">
        <f t="shared" si="28"/>
        <v>-6641.0959292987682</v>
      </c>
      <c r="J131" s="155"/>
      <c r="K131" s="147"/>
    </row>
    <row r="132" spans="1:11" x14ac:dyDescent="0.25">
      <c r="A132" s="148">
        <f t="shared" si="29"/>
        <v>115</v>
      </c>
      <c r="B132" s="149">
        <f t="shared" si="31"/>
        <v>44896</v>
      </c>
      <c r="C132" s="151">
        <f t="shared" si="30"/>
        <v>-6641.0959292987682</v>
      </c>
      <c r="D132" s="151">
        <f t="shared" si="24"/>
        <v>101.98125832657028</v>
      </c>
      <c r="E132" s="152"/>
      <c r="F132" s="153">
        <f t="shared" si="25"/>
        <v>101.98125832657028</v>
      </c>
      <c r="G132" s="151">
        <f t="shared" si="26"/>
        <v>147.63879284049932</v>
      </c>
      <c r="H132" s="151">
        <f t="shared" si="27"/>
        <v>-45.657534513929029</v>
      </c>
      <c r="I132" s="151">
        <f t="shared" si="28"/>
        <v>-6788.7347221392674</v>
      </c>
      <c r="J132" s="155"/>
      <c r="K132" s="147"/>
    </row>
    <row r="133" spans="1:11" x14ac:dyDescent="0.25">
      <c r="A133" s="148">
        <f t="shared" si="29"/>
        <v>116</v>
      </c>
      <c r="B133" s="149">
        <f t="shared" si="31"/>
        <v>44927</v>
      </c>
      <c r="C133" s="151">
        <f t="shared" si="30"/>
        <v>-6788.7347221392674</v>
      </c>
      <c r="D133" s="151">
        <f t="shared" si="24"/>
        <v>101.98125832657028</v>
      </c>
      <c r="E133" s="152"/>
      <c r="F133" s="153">
        <f t="shared" si="25"/>
        <v>101.98125832657028</v>
      </c>
      <c r="G133" s="151">
        <f t="shared" si="26"/>
        <v>148.65380954127775</v>
      </c>
      <c r="H133" s="151">
        <f t="shared" si="27"/>
        <v>-46.672551214707461</v>
      </c>
      <c r="I133" s="151">
        <f t="shared" si="28"/>
        <v>-6937.3885316805454</v>
      </c>
      <c r="J133" s="155"/>
      <c r="K133" s="147"/>
    </row>
    <row r="134" spans="1:11" x14ac:dyDescent="0.25">
      <c r="A134" s="148">
        <f t="shared" si="29"/>
        <v>117</v>
      </c>
      <c r="B134" s="149">
        <f t="shared" si="31"/>
        <v>44958</v>
      </c>
      <c r="C134" s="151">
        <f t="shared" si="30"/>
        <v>-6937.3885316805454</v>
      </c>
      <c r="D134" s="151">
        <f t="shared" si="24"/>
        <v>101.98125832657028</v>
      </c>
      <c r="E134" s="152"/>
      <c r="F134" s="153">
        <f t="shared" si="25"/>
        <v>101.98125832657028</v>
      </c>
      <c r="G134" s="151">
        <f t="shared" si="26"/>
        <v>149.67580448187402</v>
      </c>
      <c r="H134" s="151">
        <f t="shared" si="27"/>
        <v>-47.694546155303755</v>
      </c>
      <c r="I134" s="151">
        <f t="shared" si="28"/>
        <v>-7087.0643361624197</v>
      </c>
      <c r="J134" s="155"/>
      <c r="K134" s="147"/>
    </row>
    <row r="135" spans="1:11" x14ac:dyDescent="0.25">
      <c r="A135" s="148">
        <f t="shared" si="29"/>
        <v>118</v>
      </c>
      <c r="B135" s="149">
        <f t="shared" si="31"/>
        <v>44986</v>
      </c>
      <c r="C135" s="151">
        <f t="shared" si="30"/>
        <v>-7087.0643361624197</v>
      </c>
      <c r="D135" s="151">
        <f t="shared" si="24"/>
        <v>101.98125832657028</v>
      </c>
      <c r="E135" s="152"/>
      <c r="F135" s="153">
        <f t="shared" si="25"/>
        <v>101.98125832657028</v>
      </c>
      <c r="G135" s="151">
        <f t="shared" si="26"/>
        <v>150.70482563768692</v>
      </c>
      <c r="H135" s="151">
        <f t="shared" si="27"/>
        <v>-48.723567311116632</v>
      </c>
      <c r="I135" s="151">
        <f t="shared" si="28"/>
        <v>-7237.7691618001063</v>
      </c>
      <c r="J135" s="155"/>
      <c r="K135" s="147"/>
    </row>
    <row r="136" spans="1:11" x14ac:dyDescent="0.25">
      <c r="A136" s="148">
        <f t="shared" si="29"/>
        <v>119</v>
      </c>
      <c r="B136" s="149">
        <f t="shared" si="31"/>
        <v>45017</v>
      </c>
      <c r="C136" s="151">
        <f t="shared" si="30"/>
        <v>-7237.7691618001063</v>
      </c>
      <c r="D136" s="151">
        <f t="shared" si="24"/>
        <v>101.98125832657028</v>
      </c>
      <c r="E136" s="152"/>
      <c r="F136" s="153">
        <f t="shared" si="25"/>
        <v>101.98125832657028</v>
      </c>
      <c r="G136" s="151">
        <f t="shared" si="26"/>
        <v>151.74092131394602</v>
      </c>
      <c r="H136" s="151">
        <f t="shared" si="27"/>
        <v>-49.759662987375727</v>
      </c>
      <c r="I136" s="151">
        <f t="shared" si="28"/>
        <v>-7389.5100831140526</v>
      </c>
      <c r="J136" s="155"/>
      <c r="K136" s="147"/>
    </row>
    <row r="137" spans="1:11" x14ac:dyDescent="0.25">
      <c r="A137" s="148">
        <f t="shared" si="29"/>
        <v>120</v>
      </c>
      <c r="B137" s="149">
        <f t="shared" si="31"/>
        <v>45047</v>
      </c>
      <c r="C137" s="151">
        <f t="shared" si="30"/>
        <v>-7389.5100831140526</v>
      </c>
      <c r="D137" s="151">
        <f t="shared" si="24"/>
        <v>101.98125832657028</v>
      </c>
      <c r="E137" s="152"/>
      <c r="F137" s="153">
        <f t="shared" si="25"/>
        <v>101.98125832657028</v>
      </c>
      <c r="G137" s="151">
        <f t="shared" si="26"/>
        <v>152.7841401479794</v>
      </c>
      <c r="H137" s="151">
        <f t="shared" si="27"/>
        <v>-50.802881821409109</v>
      </c>
      <c r="I137" s="151">
        <f t="shared" si="28"/>
        <v>-7542.2942232620317</v>
      </c>
      <c r="J137" s="155"/>
      <c r="K137" s="147"/>
    </row>
    <row r="138" spans="1:11" x14ac:dyDescent="0.25">
      <c r="A138" s="148">
        <f t="shared" si="29"/>
        <v>121</v>
      </c>
      <c r="B138" s="149">
        <f t="shared" si="31"/>
        <v>45078</v>
      </c>
      <c r="C138" s="151">
        <f t="shared" si="30"/>
        <v>-7542.2942232620317</v>
      </c>
      <c r="D138" s="151">
        <f t="shared" ref="D138:D169" si="32">Scheduled_Monthly_Payment</f>
        <v>101.98125832657028</v>
      </c>
      <c r="E138" s="152"/>
      <c r="F138" s="153">
        <f t="shared" si="25"/>
        <v>101.98125832657028</v>
      </c>
      <c r="G138" s="151">
        <f t="shared" si="26"/>
        <v>153.83453111149674</v>
      </c>
      <c r="H138" s="151">
        <f t="shared" si="27"/>
        <v>-51.853272784926475</v>
      </c>
      <c r="I138" s="151">
        <f t="shared" si="28"/>
        <v>-7696.1287543735289</v>
      </c>
      <c r="J138" s="155"/>
      <c r="K138" s="147"/>
    </row>
    <row r="139" spans="1:11" x14ac:dyDescent="0.25">
      <c r="A139" s="148">
        <f t="shared" si="29"/>
        <v>122</v>
      </c>
      <c r="B139" s="149">
        <f t="shared" si="31"/>
        <v>45108</v>
      </c>
      <c r="C139" s="151">
        <f t="shared" si="30"/>
        <v>-7696.1287543735289</v>
      </c>
      <c r="D139" s="151">
        <v>206.05</v>
      </c>
      <c r="E139" s="152"/>
      <c r="F139" s="153">
        <f t="shared" si="25"/>
        <v>206.05</v>
      </c>
      <c r="G139" s="151">
        <f t="shared" si="26"/>
        <v>258.96088518631802</v>
      </c>
      <c r="H139" s="151">
        <f t="shared" si="27"/>
        <v>-52.910885186318012</v>
      </c>
      <c r="I139" s="151">
        <f t="shared" si="28"/>
        <v>-7955.0896395598465</v>
      </c>
      <c r="J139" s="155"/>
      <c r="K139" s="147"/>
    </row>
    <row r="140" spans="1:11" x14ac:dyDescent="0.25">
      <c r="A140" s="148">
        <f t="shared" si="29"/>
        <v>123</v>
      </c>
      <c r="B140" s="149">
        <f t="shared" si="31"/>
        <v>45139</v>
      </c>
      <c r="C140" s="151">
        <f t="shared" si="30"/>
        <v>-7955.0896395598465</v>
      </c>
      <c r="D140" s="151">
        <f t="shared" si="32"/>
        <v>101.98125832657028</v>
      </c>
      <c r="E140" s="152"/>
      <c r="F140" s="153">
        <f t="shared" si="25"/>
        <v>101.98125832657028</v>
      </c>
      <c r="G140" s="151">
        <f t="shared" si="26"/>
        <v>156.67249959854422</v>
      </c>
      <c r="H140" s="151">
        <f t="shared" si="27"/>
        <v>-54.691241271973951</v>
      </c>
      <c r="I140" s="151">
        <f t="shared" si="28"/>
        <v>-8111.7621391583907</v>
      </c>
      <c r="J140" s="155"/>
      <c r="K140" s="147"/>
    </row>
    <row r="141" spans="1:11" x14ac:dyDescent="0.25">
      <c r="A141" s="148">
        <f t="shared" si="29"/>
        <v>124</v>
      </c>
      <c r="B141" s="149">
        <f t="shared" si="31"/>
        <v>45170</v>
      </c>
      <c r="C141" s="151">
        <f t="shared" si="30"/>
        <v>-8111.7621391583907</v>
      </c>
      <c r="D141" s="151">
        <f t="shared" si="32"/>
        <v>101.98125832657028</v>
      </c>
      <c r="E141" s="152"/>
      <c r="F141" s="153">
        <f t="shared" si="25"/>
        <v>101.98125832657028</v>
      </c>
      <c r="G141" s="151">
        <f t="shared" si="26"/>
        <v>157.74962303328422</v>
      </c>
      <c r="H141" s="151">
        <f t="shared" si="27"/>
        <v>-55.768364706713932</v>
      </c>
      <c r="I141" s="151">
        <f t="shared" si="28"/>
        <v>-8269.5117621916743</v>
      </c>
      <c r="J141" s="155"/>
      <c r="K141" s="147"/>
    </row>
    <row r="142" spans="1:11" x14ac:dyDescent="0.25">
      <c r="A142" s="148">
        <f t="shared" si="29"/>
        <v>125</v>
      </c>
      <c r="B142" s="149">
        <f t="shared" si="31"/>
        <v>45200</v>
      </c>
      <c r="C142" s="151">
        <f t="shared" si="30"/>
        <v>-8269.5117621916743</v>
      </c>
      <c r="D142" s="151">
        <f t="shared" si="32"/>
        <v>101.98125832657028</v>
      </c>
      <c r="E142" s="152"/>
      <c r="F142" s="153">
        <f t="shared" si="25"/>
        <v>101.98125832657028</v>
      </c>
      <c r="G142" s="151">
        <f t="shared" si="26"/>
        <v>158.83415169163806</v>
      </c>
      <c r="H142" s="151">
        <f t="shared" si="27"/>
        <v>-56.852893365067764</v>
      </c>
      <c r="I142" s="151">
        <f t="shared" si="28"/>
        <v>-8428.3459138833132</v>
      </c>
      <c r="J142" s="155"/>
      <c r="K142" s="147"/>
    </row>
    <row r="143" spans="1:11" x14ac:dyDescent="0.25">
      <c r="A143" s="148">
        <f t="shared" si="29"/>
        <v>126</v>
      </c>
      <c r="B143" s="149">
        <f t="shared" si="31"/>
        <v>45231</v>
      </c>
      <c r="C143" s="151">
        <f t="shared" si="30"/>
        <v>-8428.3459138833132</v>
      </c>
      <c r="D143" s="151">
        <f t="shared" si="32"/>
        <v>101.98125832657028</v>
      </c>
      <c r="E143" s="152"/>
      <c r="F143" s="153">
        <f t="shared" si="25"/>
        <v>101.98125832657028</v>
      </c>
      <c r="G143" s="151">
        <f t="shared" si="26"/>
        <v>159.92613648451805</v>
      </c>
      <c r="H143" s="151">
        <f t="shared" si="27"/>
        <v>-57.944878157947784</v>
      </c>
      <c r="I143" s="151">
        <f t="shared" si="28"/>
        <v>-8588.272050367832</v>
      </c>
      <c r="J143" s="155"/>
      <c r="K143" s="147"/>
    </row>
    <row r="144" spans="1:11" x14ac:dyDescent="0.25">
      <c r="A144" s="148">
        <f t="shared" si="29"/>
        <v>127</v>
      </c>
      <c r="B144" s="149">
        <f t="shared" si="31"/>
        <v>45261</v>
      </c>
      <c r="C144" s="151">
        <f t="shared" si="30"/>
        <v>-8588.272050367832</v>
      </c>
      <c r="D144" s="151">
        <f t="shared" si="32"/>
        <v>101.98125832657028</v>
      </c>
      <c r="E144" s="152"/>
      <c r="F144" s="153">
        <f t="shared" si="25"/>
        <v>101.98125832657028</v>
      </c>
      <c r="G144" s="151">
        <f t="shared" si="26"/>
        <v>161.02562867284914</v>
      </c>
      <c r="H144" s="151">
        <f t="shared" si="27"/>
        <v>-59.044370346278846</v>
      </c>
      <c r="I144" s="151">
        <f t="shared" si="28"/>
        <v>-8749.297679040681</v>
      </c>
      <c r="J144" s="155"/>
      <c r="K144" s="147"/>
    </row>
    <row r="145" spans="1:11" x14ac:dyDescent="0.25">
      <c r="A145" s="148">
        <f t="shared" si="29"/>
        <v>128</v>
      </c>
      <c r="B145" s="149">
        <f t="shared" si="31"/>
        <v>45292</v>
      </c>
      <c r="C145" s="151">
        <f t="shared" si="30"/>
        <v>-8749.297679040681</v>
      </c>
      <c r="D145" s="151">
        <f t="shared" si="32"/>
        <v>101.98125832657028</v>
      </c>
      <c r="E145" s="152"/>
      <c r="F145" s="153">
        <f t="shared" si="25"/>
        <v>101.98125832657028</v>
      </c>
      <c r="G145" s="151">
        <f t="shared" si="26"/>
        <v>162.13267986997496</v>
      </c>
      <c r="H145" s="151">
        <f t="shared" si="27"/>
        <v>-60.151421543404687</v>
      </c>
      <c r="I145" s="151">
        <f t="shared" si="28"/>
        <v>-8911.4303589106567</v>
      </c>
      <c r="J145" s="155"/>
      <c r="K145" s="147"/>
    </row>
    <row r="146" spans="1:11" x14ac:dyDescent="0.25">
      <c r="A146" s="148">
        <f t="shared" si="29"/>
        <v>129</v>
      </c>
      <c r="B146" s="149">
        <f t="shared" si="31"/>
        <v>45323</v>
      </c>
      <c r="C146" s="151">
        <f t="shared" si="30"/>
        <v>-8911.4303589106567</v>
      </c>
      <c r="D146" s="151">
        <f t="shared" si="32"/>
        <v>101.98125832657028</v>
      </c>
      <c r="E146" s="152"/>
      <c r="F146" s="153">
        <f t="shared" ref="F146:F177" si="33">IF(Pay_Num&lt;&gt;"",Sched_Pay+Extra_Pay,"")</f>
        <v>101.98125832657028</v>
      </c>
      <c r="G146" s="151">
        <f t="shared" ref="G146:G177" si="34">IF(Pay_Num&lt;&gt;"",Total_Pay-Int,"")</f>
        <v>163.24734204408105</v>
      </c>
      <c r="H146" s="151">
        <f t="shared" ref="H146:H177" si="35">IF(Pay_Num&lt;&gt;"",Beg_Bal*Interest_Rate/12,"")</f>
        <v>-61.266083717510774</v>
      </c>
      <c r="I146" s="151">
        <f t="shared" ref="I146:I177" si="36">IF(Pay_Num&lt;&gt;"",Beg_Bal-Princ,"")</f>
        <v>-9074.6777009547368</v>
      </c>
      <c r="J146" s="155"/>
      <c r="K146" s="147"/>
    </row>
    <row r="147" spans="1:11" x14ac:dyDescent="0.25">
      <c r="A147" s="148">
        <f t="shared" ref="A147:A178" si="37">IF(Values_Entered,A146+1,"")</f>
        <v>130</v>
      </c>
      <c r="B147" s="149">
        <f t="shared" si="31"/>
        <v>45352</v>
      </c>
      <c r="C147" s="151">
        <f t="shared" ref="C147:C178" si="38">IF(Pay_Num&lt;&gt;"",I146,"")</f>
        <v>-9074.6777009547368</v>
      </c>
      <c r="D147" s="151">
        <f t="shared" si="32"/>
        <v>101.98125832657028</v>
      </c>
      <c r="E147" s="152"/>
      <c r="F147" s="153">
        <f t="shared" si="33"/>
        <v>101.98125832657028</v>
      </c>
      <c r="G147" s="151">
        <f t="shared" si="34"/>
        <v>164.3696675206341</v>
      </c>
      <c r="H147" s="151">
        <f t="shared" si="35"/>
        <v>-62.388409194063819</v>
      </c>
      <c r="I147" s="151">
        <f t="shared" si="36"/>
        <v>-9239.0473684753706</v>
      </c>
      <c r="J147" s="155"/>
      <c r="K147" s="147"/>
    </row>
    <row r="148" spans="1:11" x14ac:dyDescent="0.25">
      <c r="A148" s="148">
        <f t="shared" si="37"/>
        <v>131</v>
      </c>
      <c r="B148" s="149">
        <f t="shared" ref="B148:B179" si="39">IF(Pay_Num&lt;&gt;"",DATE(YEAR(B147),MONTH(B147)+1,DAY(B147)),"")</f>
        <v>45383</v>
      </c>
      <c r="C148" s="151">
        <f t="shared" si="38"/>
        <v>-9239.0473684753706</v>
      </c>
      <c r="D148" s="151">
        <f t="shared" si="32"/>
        <v>101.98125832657028</v>
      </c>
      <c r="E148" s="152"/>
      <c r="F148" s="153">
        <f t="shared" si="33"/>
        <v>101.98125832657028</v>
      </c>
      <c r="G148" s="151">
        <f t="shared" si="34"/>
        <v>165.49970898483846</v>
      </c>
      <c r="H148" s="151">
        <f t="shared" si="35"/>
        <v>-63.518450658268172</v>
      </c>
      <c r="I148" s="151">
        <f t="shared" si="36"/>
        <v>-9404.547077460209</v>
      </c>
      <c r="J148" s="155"/>
      <c r="K148" s="147"/>
    </row>
    <row r="149" spans="1:11" x14ac:dyDescent="0.25">
      <c r="A149" s="148">
        <f t="shared" si="37"/>
        <v>132</v>
      </c>
      <c r="B149" s="149">
        <f t="shared" si="39"/>
        <v>45413</v>
      </c>
      <c r="C149" s="151">
        <f t="shared" si="38"/>
        <v>-9404.547077460209</v>
      </c>
      <c r="D149" s="151">
        <f t="shared" si="32"/>
        <v>101.98125832657028</v>
      </c>
      <c r="E149" s="152"/>
      <c r="F149" s="153">
        <f t="shared" si="33"/>
        <v>101.98125832657028</v>
      </c>
      <c r="G149" s="151">
        <f t="shared" si="34"/>
        <v>166.63751948410922</v>
      </c>
      <c r="H149" s="151">
        <f t="shared" si="35"/>
        <v>-64.656261157538935</v>
      </c>
      <c r="I149" s="151">
        <f t="shared" si="36"/>
        <v>-9571.1845969443184</v>
      </c>
      <c r="J149" s="155"/>
      <c r="K149" s="147"/>
    </row>
    <row r="150" spans="1:11" x14ac:dyDescent="0.25">
      <c r="A150" s="148">
        <f t="shared" si="37"/>
        <v>133</v>
      </c>
      <c r="B150" s="149">
        <f t="shared" si="39"/>
        <v>45444</v>
      </c>
      <c r="C150" s="151">
        <f t="shared" si="38"/>
        <v>-9571.1845969443184</v>
      </c>
      <c r="D150" s="151">
        <f t="shared" si="32"/>
        <v>101.98125832657028</v>
      </c>
      <c r="E150" s="152"/>
      <c r="F150" s="153">
        <f t="shared" si="33"/>
        <v>101.98125832657028</v>
      </c>
      <c r="G150" s="151">
        <f t="shared" si="34"/>
        <v>167.78315243056247</v>
      </c>
      <c r="H150" s="151">
        <f t="shared" si="35"/>
        <v>-65.801894103992183</v>
      </c>
      <c r="I150" s="151">
        <f t="shared" si="36"/>
        <v>-9738.9677493748804</v>
      </c>
      <c r="J150" s="155"/>
      <c r="K150" s="147"/>
    </row>
    <row r="151" spans="1:11" x14ac:dyDescent="0.25">
      <c r="A151" s="148">
        <f t="shared" si="37"/>
        <v>134</v>
      </c>
      <c r="B151" s="149">
        <f t="shared" si="39"/>
        <v>45474</v>
      </c>
      <c r="C151" s="151">
        <f t="shared" si="38"/>
        <v>-9738.9677493748804</v>
      </c>
      <c r="D151" s="151">
        <f t="shared" si="32"/>
        <v>101.98125832657028</v>
      </c>
      <c r="E151" s="152">
        <v>175</v>
      </c>
      <c r="F151" s="153">
        <f t="shared" si="33"/>
        <v>276.9812583265703</v>
      </c>
      <c r="G151" s="151">
        <f t="shared" si="34"/>
        <v>343.93666160352262</v>
      </c>
      <c r="H151" s="151">
        <f t="shared" si="35"/>
        <v>-66.95540327695231</v>
      </c>
      <c r="I151" s="151">
        <f t="shared" si="36"/>
        <v>-10082.904410978403</v>
      </c>
      <c r="J151" s="155"/>
      <c r="K151" s="147"/>
    </row>
    <row r="152" spans="1:11" x14ac:dyDescent="0.25">
      <c r="A152" s="148">
        <f t="shared" si="37"/>
        <v>135</v>
      </c>
      <c r="B152" s="149">
        <f t="shared" si="39"/>
        <v>45505</v>
      </c>
      <c r="C152" s="151">
        <f t="shared" si="38"/>
        <v>-10082.904410978403</v>
      </c>
      <c r="D152" s="151">
        <f t="shared" si="32"/>
        <v>101.98125832657028</v>
      </c>
      <c r="E152" s="152">
        <v>175</v>
      </c>
      <c r="F152" s="153">
        <f t="shared" si="33"/>
        <v>276.9812583265703</v>
      </c>
      <c r="G152" s="151">
        <f t="shared" si="34"/>
        <v>346.30122615204681</v>
      </c>
      <c r="H152" s="151">
        <f t="shared" si="35"/>
        <v>-69.319967825476525</v>
      </c>
      <c r="I152" s="151">
        <f t="shared" si="36"/>
        <v>-10429.20563713045</v>
      </c>
      <c r="J152" s="155"/>
      <c r="K152" s="147"/>
    </row>
    <row r="153" spans="1:11" x14ac:dyDescent="0.25">
      <c r="A153" s="148">
        <f t="shared" si="37"/>
        <v>136</v>
      </c>
      <c r="B153" s="149">
        <f t="shared" si="39"/>
        <v>45536</v>
      </c>
      <c r="C153" s="151">
        <f t="shared" si="38"/>
        <v>-10429.20563713045</v>
      </c>
      <c r="D153" s="151">
        <f t="shared" si="32"/>
        <v>101.98125832657028</v>
      </c>
      <c r="E153" s="152">
        <v>175</v>
      </c>
      <c r="F153" s="153">
        <f t="shared" si="33"/>
        <v>276.9812583265703</v>
      </c>
      <c r="G153" s="151">
        <f t="shared" si="34"/>
        <v>348.68204708184214</v>
      </c>
      <c r="H153" s="151">
        <f t="shared" si="35"/>
        <v>-71.700788755271844</v>
      </c>
      <c r="I153" s="151">
        <f t="shared" si="36"/>
        <v>-10777.887684212292</v>
      </c>
      <c r="J153" s="155"/>
      <c r="K153" s="147"/>
    </row>
    <row r="154" spans="1:11" x14ac:dyDescent="0.25">
      <c r="A154" s="148">
        <f t="shared" si="37"/>
        <v>137</v>
      </c>
      <c r="B154" s="149">
        <f t="shared" si="39"/>
        <v>45566</v>
      </c>
      <c r="C154" s="151">
        <f t="shared" si="38"/>
        <v>-10777.887684212292</v>
      </c>
      <c r="D154" s="151">
        <f t="shared" si="32"/>
        <v>101.98125832657028</v>
      </c>
      <c r="E154" s="152">
        <v>175</v>
      </c>
      <c r="F154" s="153">
        <f t="shared" si="33"/>
        <v>276.9812583265703</v>
      </c>
      <c r="G154" s="151">
        <f t="shared" si="34"/>
        <v>351.07923615552983</v>
      </c>
      <c r="H154" s="151">
        <f t="shared" si="35"/>
        <v>-74.097977828959515</v>
      </c>
      <c r="I154" s="151">
        <f t="shared" si="36"/>
        <v>-11128.966920367822</v>
      </c>
      <c r="J154" s="155"/>
      <c r="K154" s="147"/>
    </row>
    <row r="155" spans="1:11" x14ac:dyDescent="0.25">
      <c r="A155" s="148">
        <f t="shared" si="37"/>
        <v>138</v>
      </c>
      <c r="B155" s="149">
        <f t="shared" si="39"/>
        <v>45597</v>
      </c>
      <c r="C155" s="151">
        <f t="shared" si="38"/>
        <v>-11128.966920367822</v>
      </c>
      <c r="D155" s="151">
        <f t="shared" si="32"/>
        <v>101.98125832657028</v>
      </c>
      <c r="E155" s="152">
        <v>175</v>
      </c>
      <c r="F155" s="153">
        <f t="shared" si="33"/>
        <v>276.9812583265703</v>
      </c>
      <c r="G155" s="151">
        <f t="shared" si="34"/>
        <v>353.49290590409908</v>
      </c>
      <c r="H155" s="151">
        <f t="shared" si="35"/>
        <v>-76.511647577528791</v>
      </c>
      <c r="I155" s="151">
        <f t="shared" si="36"/>
        <v>-11482.459826271921</v>
      </c>
      <c r="J155" s="155"/>
      <c r="K155" s="147"/>
    </row>
    <row r="156" spans="1:11" x14ac:dyDescent="0.25">
      <c r="A156" s="148">
        <f t="shared" si="37"/>
        <v>139</v>
      </c>
      <c r="B156" s="149">
        <f t="shared" si="39"/>
        <v>45627</v>
      </c>
      <c r="C156" s="151">
        <f t="shared" si="38"/>
        <v>-11482.459826271921</v>
      </c>
      <c r="D156" s="151">
        <f t="shared" si="32"/>
        <v>101.98125832657028</v>
      </c>
      <c r="E156" s="152">
        <v>175</v>
      </c>
      <c r="F156" s="153">
        <f t="shared" si="33"/>
        <v>276.9812583265703</v>
      </c>
      <c r="G156" s="151">
        <f t="shared" si="34"/>
        <v>355.92316963218974</v>
      </c>
      <c r="H156" s="151">
        <f t="shared" si="35"/>
        <v>-78.941911305619456</v>
      </c>
      <c r="I156" s="151">
        <f t="shared" si="36"/>
        <v>-11838.38299590411</v>
      </c>
      <c r="J156" s="155"/>
      <c r="K156" s="147"/>
    </row>
    <row r="157" spans="1:11" x14ac:dyDescent="0.25">
      <c r="A157" s="148">
        <f t="shared" si="37"/>
        <v>140</v>
      </c>
      <c r="B157" s="149">
        <f t="shared" si="39"/>
        <v>45658</v>
      </c>
      <c r="C157" s="151">
        <f t="shared" si="38"/>
        <v>-11838.38299590411</v>
      </c>
      <c r="D157" s="151">
        <f t="shared" si="32"/>
        <v>101.98125832657028</v>
      </c>
      <c r="E157" s="152">
        <v>175</v>
      </c>
      <c r="F157" s="153">
        <f t="shared" si="33"/>
        <v>276.9812583265703</v>
      </c>
      <c r="G157" s="151">
        <f t="shared" si="34"/>
        <v>358.37014142341104</v>
      </c>
      <c r="H157" s="151">
        <f t="shared" si="35"/>
        <v>-81.388883096840758</v>
      </c>
      <c r="I157" s="151">
        <f t="shared" si="36"/>
        <v>-12196.753137327521</v>
      </c>
      <c r="J157" s="155"/>
      <c r="K157" s="147"/>
    </row>
    <row r="158" spans="1:11" x14ac:dyDescent="0.25">
      <c r="A158" s="148">
        <f t="shared" si="37"/>
        <v>141</v>
      </c>
      <c r="B158" s="149">
        <f t="shared" si="39"/>
        <v>45689</v>
      </c>
      <c r="C158" s="151">
        <f t="shared" si="38"/>
        <v>-12196.753137327521</v>
      </c>
      <c r="D158" s="151">
        <f t="shared" si="32"/>
        <v>101.98125832657028</v>
      </c>
      <c r="E158" s="152">
        <v>175</v>
      </c>
      <c r="F158" s="153">
        <f t="shared" si="33"/>
        <v>276.9812583265703</v>
      </c>
      <c r="G158" s="151">
        <f t="shared" si="34"/>
        <v>360.83393614569701</v>
      </c>
      <c r="H158" s="151">
        <f t="shared" si="35"/>
        <v>-83.852677819126711</v>
      </c>
      <c r="I158" s="151">
        <f t="shared" si="36"/>
        <v>-12557.587073473218</v>
      </c>
      <c r="J158" s="155"/>
      <c r="K158" s="147"/>
    </row>
    <row r="159" spans="1:11" x14ac:dyDescent="0.25">
      <c r="A159" s="148">
        <f t="shared" si="37"/>
        <v>142</v>
      </c>
      <c r="B159" s="149">
        <f t="shared" si="39"/>
        <v>45717</v>
      </c>
      <c r="C159" s="151">
        <f t="shared" si="38"/>
        <v>-12557.587073473218</v>
      </c>
      <c r="D159" s="151">
        <f t="shared" si="32"/>
        <v>101.98125832657028</v>
      </c>
      <c r="E159" s="152">
        <v>175</v>
      </c>
      <c r="F159" s="153">
        <f t="shared" si="33"/>
        <v>276.9812583265703</v>
      </c>
      <c r="G159" s="151">
        <f t="shared" si="34"/>
        <v>363.31466945669865</v>
      </c>
      <c r="H159" s="151">
        <f t="shared" si="35"/>
        <v>-86.333411130128368</v>
      </c>
      <c r="I159" s="151">
        <f t="shared" si="36"/>
        <v>-12920.901742929917</v>
      </c>
      <c r="J159" s="155"/>
      <c r="K159" s="147"/>
    </row>
    <row r="160" spans="1:11" x14ac:dyDescent="0.25">
      <c r="A160" s="148">
        <f t="shared" si="37"/>
        <v>143</v>
      </c>
      <c r="B160" s="149">
        <f t="shared" si="39"/>
        <v>45748</v>
      </c>
      <c r="C160" s="151">
        <f t="shared" si="38"/>
        <v>-12920.901742929917</v>
      </c>
      <c r="D160" s="151">
        <f t="shared" si="32"/>
        <v>101.98125832657028</v>
      </c>
      <c r="E160" s="152">
        <v>175</v>
      </c>
      <c r="F160" s="153">
        <f t="shared" si="33"/>
        <v>276.9812583265703</v>
      </c>
      <c r="G160" s="151">
        <f t="shared" si="34"/>
        <v>365.81245780921347</v>
      </c>
      <c r="H160" s="151">
        <f t="shared" si="35"/>
        <v>-88.831199482643171</v>
      </c>
      <c r="I160" s="151">
        <f t="shared" si="36"/>
        <v>-13286.71420073913</v>
      </c>
      <c r="J160" s="155"/>
      <c r="K160" s="147"/>
    </row>
    <row r="161" spans="1:11" x14ac:dyDescent="0.25">
      <c r="A161" s="148">
        <f t="shared" si="37"/>
        <v>144</v>
      </c>
      <c r="B161" s="149">
        <f t="shared" si="39"/>
        <v>45778</v>
      </c>
      <c r="C161" s="151">
        <f t="shared" si="38"/>
        <v>-13286.71420073913</v>
      </c>
      <c r="D161" s="151">
        <f t="shared" si="32"/>
        <v>101.98125832657028</v>
      </c>
      <c r="E161" s="152">
        <v>175</v>
      </c>
      <c r="F161" s="153">
        <f t="shared" si="33"/>
        <v>276.9812583265703</v>
      </c>
      <c r="G161" s="151">
        <f t="shared" si="34"/>
        <v>368.3274184566518</v>
      </c>
      <c r="H161" s="151">
        <f t="shared" si="35"/>
        <v>-91.346160130081515</v>
      </c>
      <c r="I161" s="151">
        <f t="shared" si="36"/>
        <v>-13655.041619195783</v>
      </c>
      <c r="J161" s="155"/>
      <c r="K161" s="147"/>
    </row>
    <row r="162" spans="1:11" x14ac:dyDescent="0.25">
      <c r="A162" s="148">
        <f t="shared" si="37"/>
        <v>145</v>
      </c>
      <c r="B162" s="149">
        <f t="shared" si="39"/>
        <v>45809</v>
      </c>
      <c r="C162" s="151">
        <f t="shared" si="38"/>
        <v>-13655.041619195783</v>
      </c>
      <c r="D162" s="151">
        <f t="shared" si="32"/>
        <v>101.98125832657028</v>
      </c>
      <c r="E162" s="152">
        <v>175</v>
      </c>
      <c r="F162" s="153">
        <f t="shared" si="33"/>
        <v>276.9812583265703</v>
      </c>
      <c r="G162" s="151">
        <f t="shared" si="34"/>
        <v>370.8596694585413</v>
      </c>
      <c r="H162" s="151">
        <f t="shared" si="35"/>
        <v>-93.878411131971006</v>
      </c>
      <c r="I162" s="151">
        <f t="shared" si="36"/>
        <v>-14025.901288654324</v>
      </c>
      <c r="J162" s="155"/>
      <c r="K162" s="147"/>
    </row>
    <row r="163" spans="1:11" x14ac:dyDescent="0.25">
      <c r="A163" s="148">
        <f t="shared" si="37"/>
        <v>146</v>
      </c>
      <c r="B163" s="149">
        <f t="shared" si="39"/>
        <v>45839</v>
      </c>
      <c r="C163" s="151">
        <f t="shared" si="38"/>
        <v>-14025.901288654324</v>
      </c>
      <c r="D163" s="151">
        <f t="shared" si="32"/>
        <v>101.98125832657028</v>
      </c>
      <c r="E163" s="152">
        <v>175</v>
      </c>
      <c r="F163" s="153">
        <f t="shared" si="33"/>
        <v>276.9812583265703</v>
      </c>
      <c r="G163" s="151">
        <f t="shared" si="34"/>
        <v>373.40932968606876</v>
      </c>
      <c r="H163" s="151">
        <f t="shared" si="35"/>
        <v>-96.428071359498475</v>
      </c>
      <c r="I163" s="151">
        <f t="shared" si="36"/>
        <v>-14399.310618340392</v>
      </c>
      <c r="J163" s="155"/>
      <c r="K163" s="147"/>
    </row>
    <row r="164" spans="1:11" x14ac:dyDescent="0.25">
      <c r="A164" s="148">
        <f t="shared" si="37"/>
        <v>147</v>
      </c>
      <c r="B164" s="149">
        <f t="shared" si="39"/>
        <v>45870</v>
      </c>
      <c r="C164" s="151">
        <f t="shared" si="38"/>
        <v>-14399.310618340392</v>
      </c>
      <c r="D164" s="151">
        <f t="shared" si="32"/>
        <v>101.98125832657028</v>
      </c>
      <c r="E164" s="152">
        <v>175</v>
      </c>
      <c r="F164" s="153">
        <f t="shared" si="33"/>
        <v>276.9812583265703</v>
      </c>
      <c r="G164" s="151">
        <f t="shared" si="34"/>
        <v>375.97651882766053</v>
      </c>
      <c r="H164" s="151">
        <f t="shared" si="35"/>
        <v>-98.995260501090215</v>
      </c>
      <c r="I164" s="151">
        <f t="shared" si="36"/>
        <v>-14775.287137168052</v>
      </c>
      <c r="J164" s="155"/>
      <c r="K164" s="147"/>
    </row>
    <row r="165" spans="1:11" x14ac:dyDescent="0.25">
      <c r="A165" s="148">
        <f t="shared" si="37"/>
        <v>148</v>
      </c>
      <c r="B165" s="149">
        <f t="shared" si="39"/>
        <v>45901</v>
      </c>
      <c r="C165" s="151">
        <f t="shared" si="38"/>
        <v>-14775.287137168052</v>
      </c>
      <c r="D165" s="151">
        <f t="shared" si="32"/>
        <v>101.98125832657028</v>
      </c>
      <c r="E165" s="152">
        <v>175</v>
      </c>
      <c r="F165" s="153">
        <f t="shared" si="33"/>
        <v>276.9812583265703</v>
      </c>
      <c r="G165" s="151">
        <f t="shared" si="34"/>
        <v>378.56135739460063</v>
      </c>
      <c r="H165" s="151">
        <f t="shared" si="35"/>
        <v>-101.58009906803035</v>
      </c>
      <c r="I165" s="151">
        <f t="shared" si="36"/>
        <v>-15153.848494562653</v>
      </c>
      <c r="J165" s="155"/>
      <c r="K165" s="147"/>
    </row>
    <row r="166" spans="1:11" x14ac:dyDescent="0.25">
      <c r="A166" s="148">
        <f t="shared" si="37"/>
        <v>149</v>
      </c>
      <c r="B166" s="149">
        <f t="shared" si="39"/>
        <v>45931</v>
      </c>
      <c r="C166" s="151">
        <f t="shared" si="38"/>
        <v>-15153.848494562653</v>
      </c>
      <c r="D166" s="151">
        <f t="shared" si="32"/>
        <v>101.98125832657028</v>
      </c>
      <c r="E166" s="152">
        <v>175</v>
      </c>
      <c r="F166" s="153">
        <f t="shared" si="33"/>
        <v>276.9812583265703</v>
      </c>
      <c r="G166" s="151">
        <f t="shared" si="34"/>
        <v>381.16396672668856</v>
      </c>
      <c r="H166" s="151">
        <f t="shared" si="35"/>
        <v>-104.18270840011824</v>
      </c>
      <c r="I166" s="151">
        <f t="shared" si="36"/>
        <v>-15535.012461289341</v>
      </c>
      <c r="J166" s="155"/>
      <c r="K166" s="147"/>
    </row>
    <row r="167" spans="1:11" x14ac:dyDescent="0.25">
      <c r="A167" s="148">
        <f t="shared" si="37"/>
        <v>150</v>
      </c>
      <c r="B167" s="149">
        <f t="shared" si="39"/>
        <v>45962</v>
      </c>
      <c r="C167" s="151">
        <f t="shared" si="38"/>
        <v>-15535.012461289341</v>
      </c>
      <c r="D167" s="151">
        <f t="shared" si="32"/>
        <v>101.98125832657028</v>
      </c>
      <c r="E167" s="152">
        <v>175</v>
      </c>
      <c r="F167" s="153">
        <f t="shared" si="33"/>
        <v>276.9812583265703</v>
      </c>
      <c r="G167" s="151">
        <f t="shared" si="34"/>
        <v>383.78446899793454</v>
      </c>
      <c r="H167" s="151">
        <f t="shared" si="35"/>
        <v>-106.80321067136423</v>
      </c>
      <c r="I167" s="151">
        <f t="shared" si="36"/>
        <v>-15918.796930287275</v>
      </c>
      <c r="J167" s="155"/>
      <c r="K167" s="147"/>
    </row>
    <row r="168" spans="1:11" x14ac:dyDescent="0.25">
      <c r="A168" s="148">
        <f t="shared" si="37"/>
        <v>151</v>
      </c>
      <c r="B168" s="149">
        <f t="shared" si="39"/>
        <v>45992</v>
      </c>
      <c r="C168" s="151">
        <f t="shared" si="38"/>
        <v>-15918.796930287275</v>
      </c>
      <c r="D168" s="151">
        <f t="shared" si="32"/>
        <v>101.98125832657028</v>
      </c>
      <c r="E168" s="152">
        <v>175</v>
      </c>
      <c r="F168" s="153">
        <f t="shared" si="33"/>
        <v>276.9812583265703</v>
      </c>
      <c r="G168" s="151">
        <f t="shared" si="34"/>
        <v>386.42298722229532</v>
      </c>
      <c r="H168" s="151">
        <f t="shared" si="35"/>
        <v>-109.44172889572502</v>
      </c>
      <c r="I168" s="151">
        <f t="shared" si="36"/>
        <v>-16305.21991750957</v>
      </c>
      <c r="J168" s="155"/>
      <c r="K168" s="147"/>
    </row>
    <row r="169" spans="1:11" x14ac:dyDescent="0.25">
      <c r="A169" s="148">
        <f t="shared" si="37"/>
        <v>152</v>
      </c>
      <c r="B169" s="149">
        <f t="shared" si="39"/>
        <v>46023</v>
      </c>
      <c r="C169" s="151">
        <f t="shared" si="38"/>
        <v>-16305.21991750957</v>
      </c>
      <c r="D169" s="151">
        <f t="shared" si="32"/>
        <v>101.98125832657028</v>
      </c>
      <c r="E169" s="152">
        <v>175</v>
      </c>
      <c r="F169" s="153">
        <f t="shared" si="33"/>
        <v>276.9812583265703</v>
      </c>
      <c r="G169" s="151">
        <f t="shared" si="34"/>
        <v>389.07964525944863</v>
      </c>
      <c r="H169" s="151">
        <f t="shared" si="35"/>
        <v>-112.09838693287831</v>
      </c>
      <c r="I169" s="151">
        <f t="shared" si="36"/>
        <v>-16694.299562769018</v>
      </c>
      <c r="J169" s="155"/>
      <c r="K169" s="147"/>
    </row>
    <row r="170" spans="1:11" x14ac:dyDescent="0.25">
      <c r="A170" s="148">
        <f t="shared" si="37"/>
        <v>153</v>
      </c>
      <c r="B170" s="149">
        <f t="shared" si="39"/>
        <v>46054</v>
      </c>
      <c r="C170" s="151">
        <f t="shared" si="38"/>
        <v>-16694.299562769018</v>
      </c>
      <c r="D170" s="151">
        <f t="shared" ref="D170:D201" si="40">Scheduled_Monthly_Payment</f>
        <v>101.98125832657028</v>
      </c>
      <c r="E170" s="152">
        <v>175</v>
      </c>
      <c r="F170" s="153">
        <f t="shared" si="33"/>
        <v>276.9812583265703</v>
      </c>
      <c r="G170" s="151">
        <f t="shared" si="34"/>
        <v>391.75456782060729</v>
      </c>
      <c r="H170" s="151">
        <f t="shared" si="35"/>
        <v>-114.77330949403701</v>
      </c>
      <c r="I170" s="151">
        <f t="shared" si="36"/>
        <v>-17086.054130589626</v>
      </c>
      <c r="J170" s="155"/>
      <c r="K170" s="147"/>
    </row>
    <row r="171" spans="1:11" x14ac:dyDescent="0.25">
      <c r="A171" s="148">
        <f t="shared" si="37"/>
        <v>154</v>
      </c>
      <c r="B171" s="149">
        <f t="shared" si="39"/>
        <v>46082</v>
      </c>
      <c r="C171" s="151">
        <f t="shared" si="38"/>
        <v>-17086.054130589626</v>
      </c>
      <c r="D171" s="151">
        <f t="shared" si="40"/>
        <v>101.98125832657028</v>
      </c>
      <c r="E171" s="152">
        <v>175</v>
      </c>
      <c r="F171" s="153">
        <f t="shared" si="33"/>
        <v>276.9812583265703</v>
      </c>
      <c r="G171" s="151">
        <f t="shared" si="34"/>
        <v>394.44788047437396</v>
      </c>
      <c r="H171" s="151">
        <f t="shared" si="35"/>
        <v>-117.46662214780368</v>
      </c>
      <c r="I171" s="151">
        <f t="shared" si="36"/>
        <v>-17480.502011064</v>
      </c>
      <c r="J171" s="155"/>
      <c r="K171" s="147"/>
    </row>
    <row r="172" spans="1:11" x14ac:dyDescent="0.25">
      <c r="A172" s="148">
        <f t="shared" si="37"/>
        <v>155</v>
      </c>
      <c r="B172" s="149">
        <f t="shared" si="39"/>
        <v>46113</v>
      </c>
      <c r="C172" s="151">
        <f t="shared" si="38"/>
        <v>-17480.502011064</v>
      </c>
      <c r="D172" s="151">
        <f t="shared" si="40"/>
        <v>101.98125832657028</v>
      </c>
      <c r="E172" s="152">
        <v>175</v>
      </c>
      <c r="F172" s="153">
        <f t="shared" si="33"/>
        <v>276.9812583265703</v>
      </c>
      <c r="G172" s="151">
        <f t="shared" si="34"/>
        <v>397.15970965263529</v>
      </c>
      <c r="H172" s="151">
        <f t="shared" si="35"/>
        <v>-120.178451326065</v>
      </c>
      <c r="I172" s="151">
        <f t="shared" si="36"/>
        <v>-17877.661720716635</v>
      </c>
      <c r="J172" s="155"/>
      <c r="K172" s="147"/>
    </row>
    <row r="173" spans="1:11" x14ac:dyDescent="0.25">
      <c r="A173" s="148">
        <f t="shared" si="37"/>
        <v>156</v>
      </c>
      <c r="B173" s="149">
        <f t="shared" si="39"/>
        <v>46143</v>
      </c>
      <c r="C173" s="151">
        <f t="shared" si="38"/>
        <v>-17877.661720716635</v>
      </c>
      <c r="D173" s="151">
        <f t="shared" si="40"/>
        <v>101.98125832657028</v>
      </c>
      <c r="E173" s="152">
        <v>175</v>
      </c>
      <c r="F173" s="153">
        <f t="shared" si="33"/>
        <v>276.9812583265703</v>
      </c>
      <c r="G173" s="151">
        <f t="shared" si="34"/>
        <v>399.89018265649719</v>
      </c>
      <c r="H173" s="151">
        <f t="shared" si="35"/>
        <v>-122.90892432992688</v>
      </c>
      <c r="I173" s="151">
        <f t="shared" si="36"/>
        <v>-18277.551903373133</v>
      </c>
      <c r="J173" s="155"/>
      <c r="K173" s="147"/>
    </row>
    <row r="174" spans="1:11" x14ac:dyDescent="0.25">
      <c r="A174" s="148">
        <f t="shared" si="37"/>
        <v>157</v>
      </c>
      <c r="B174" s="149">
        <f t="shared" si="39"/>
        <v>46174</v>
      </c>
      <c r="C174" s="151">
        <f t="shared" si="38"/>
        <v>-18277.551903373133</v>
      </c>
      <c r="D174" s="151">
        <f t="shared" si="40"/>
        <v>101.98125832657028</v>
      </c>
      <c r="E174" s="152">
        <v>175</v>
      </c>
      <c r="F174" s="153">
        <f t="shared" si="33"/>
        <v>276.9812583265703</v>
      </c>
      <c r="G174" s="151">
        <f t="shared" si="34"/>
        <v>402.63942766226057</v>
      </c>
      <c r="H174" s="151">
        <f t="shared" si="35"/>
        <v>-125.65816933569029</v>
      </c>
      <c r="I174" s="151">
        <f t="shared" si="36"/>
        <v>-18680.191331035392</v>
      </c>
      <c r="J174" s="155"/>
      <c r="K174" s="147"/>
    </row>
    <row r="175" spans="1:11" x14ac:dyDescent="0.25">
      <c r="A175" s="148">
        <f t="shared" si="37"/>
        <v>158</v>
      </c>
      <c r="B175" s="149">
        <f t="shared" si="39"/>
        <v>46204</v>
      </c>
      <c r="C175" s="151">
        <f t="shared" si="38"/>
        <v>-18680.191331035392</v>
      </c>
      <c r="D175" s="151">
        <f t="shared" si="40"/>
        <v>101.98125832657028</v>
      </c>
      <c r="E175" s="152">
        <v>175</v>
      </c>
      <c r="F175" s="153">
        <f t="shared" si="33"/>
        <v>276.9812583265703</v>
      </c>
      <c r="G175" s="151">
        <f t="shared" si="34"/>
        <v>405.4075737274386</v>
      </c>
      <c r="H175" s="151">
        <f t="shared" si="35"/>
        <v>-128.42631540086833</v>
      </c>
      <c r="I175" s="151">
        <f t="shared" si="36"/>
        <v>-19085.598904762832</v>
      </c>
      <c r="J175" s="155"/>
      <c r="K175" s="147"/>
    </row>
    <row r="176" spans="1:11" x14ac:dyDescent="0.25">
      <c r="A176" s="148">
        <f t="shared" si="37"/>
        <v>159</v>
      </c>
      <c r="B176" s="149">
        <f t="shared" si="39"/>
        <v>46235</v>
      </c>
      <c r="C176" s="151">
        <f t="shared" si="38"/>
        <v>-19085.598904762832</v>
      </c>
      <c r="D176" s="151">
        <f t="shared" si="40"/>
        <v>101.98125832657028</v>
      </c>
      <c r="E176" s="152">
        <v>175</v>
      </c>
      <c r="F176" s="153">
        <f t="shared" si="33"/>
        <v>276.9812583265703</v>
      </c>
      <c r="G176" s="151">
        <f t="shared" si="34"/>
        <v>408.19475079681479</v>
      </c>
      <c r="H176" s="151">
        <f t="shared" si="35"/>
        <v>-131.21349247024446</v>
      </c>
      <c r="I176" s="151">
        <f t="shared" si="36"/>
        <v>-19493.793655559646</v>
      </c>
      <c r="J176" s="155"/>
      <c r="K176" s="147"/>
    </row>
    <row r="177" spans="1:11" x14ac:dyDescent="0.25">
      <c r="A177" s="148">
        <f t="shared" si="37"/>
        <v>160</v>
      </c>
      <c r="B177" s="149">
        <f t="shared" si="39"/>
        <v>46266</v>
      </c>
      <c r="C177" s="151">
        <f t="shared" si="38"/>
        <v>-19493.793655559646</v>
      </c>
      <c r="D177" s="151">
        <f t="shared" si="40"/>
        <v>101.98125832657028</v>
      </c>
      <c r="E177" s="152">
        <v>175</v>
      </c>
      <c r="F177" s="153">
        <f t="shared" si="33"/>
        <v>276.9812583265703</v>
      </c>
      <c r="G177" s="151">
        <f t="shared" si="34"/>
        <v>411.00108970854285</v>
      </c>
      <c r="H177" s="151">
        <f t="shared" si="35"/>
        <v>-134.01983138197258</v>
      </c>
      <c r="I177" s="151">
        <f t="shared" si="36"/>
        <v>-19904.794745268187</v>
      </c>
      <c r="J177" s="155"/>
      <c r="K177" s="147"/>
    </row>
    <row r="178" spans="1:11" x14ac:dyDescent="0.25">
      <c r="A178" s="148">
        <f t="shared" si="37"/>
        <v>161</v>
      </c>
      <c r="B178" s="149">
        <f t="shared" si="39"/>
        <v>46296</v>
      </c>
      <c r="C178" s="151">
        <f t="shared" si="38"/>
        <v>-19904.794745268187</v>
      </c>
      <c r="D178" s="151">
        <f t="shared" si="40"/>
        <v>101.98125832657028</v>
      </c>
      <c r="E178" s="152">
        <v>175</v>
      </c>
      <c r="F178" s="153">
        <f t="shared" ref="F178:F214" si="41">IF(Pay_Num&lt;&gt;"",Sched_Pay+Extra_Pay,"")</f>
        <v>276.9812583265703</v>
      </c>
      <c r="G178" s="151">
        <f t="shared" ref="G178:G214" si="42">IF(Pay_Num&lt;&gt;"",Total_Pay-Int,"")</f>
        <v>413.82672220028905</v>
      </c>
      <c r="H178" s="151">
        <f t="shared" ref="H178:H214" si="43">IF(Pay_Num&lt;&gt;"",Beg_Bal*Interest_Rate/12,"")</f>
        <v>-136.84546387371878</v>
      </c>
      <c r="I178" s="151">
        <f t="shared" ref="I178:I214" si="44">IF(Pay_Num&lt;&gt;"",Beg_Bal-Princ,"")</f>
        <v>-20318.621467468478</v>
      </c>
      <c r="J178" s="155"/>
      <c r="K178" s="147"/>
    </row>
    <row r="179" spans="1:11" x14ac:dyDescent="0.25">
      <c r="A179" s="148">
        <f t="shared" ref="A179:A214" si="45">IF(Values_Entered,A178+1,"")</f>
        <v>162</v>
      </c>
      <c r="B179" s="149">
        <f t="shared" si="39"/>
        <v>46327</v>
      </c>
      <c r="C179" s="151">
        <f t="shared" ref="C179:C214" si="46">IF(Pay_Num&lt;&gt;"",I178,"")</f>
        <v>-20318.621467468478</v>
      </c>
      <c r="D179" s="151">
        <f t="shared" si="40"/>
        <v>101.98125832657028</v>
      </c>
      <c r="E179" s="152">
        <v>175</v>
      </c>
      <c r="F179" s="153">
        <f t="shared" si="41"/>
        <v>276.9812583265703</v>
      </c>
      <c r="G179" s="151">
        <f t="shared" si="42"/>
        <v>416.67178091541609</v>
      </c>
      <c r="H179" s="151">
        <f t="shared" si="43"/>
        <v>-139.69052258884579</v>
      </c>
      <c r="I179" s="151">
        <f t="shared" si="44"/>
        <v>-20735.293248383896</v>
      </c>
      <c r="J179" s="155"/>
      <c r="K179" s="147"/>
    </row>
    <row r="180" spans="1:11" x14ac:dyDescent="0.25">
      <c r="A180" s="148">
        <f t="shared" si="45"/>
        <v>163</v>
      </c>
      <c r="B180" s="149">
        <f t="shared" ref="B180:B214" si="47">IF(Pay_Num&lt;&gt;"",DATE(YEAR(B179),MONTH(B179)+1,DAY(B179)),"")</f>
        <v>46357</v>
      </c>
      <c r="C180" s="151">
        <f t="shared" si="46"/>
        <v>-20735.293248383896</v>
      </c>
      <c r="D180" s="151">
        <f t="shared" si="40"/>
        <v>101.98125832657028</v>
      </c>
      <c r="E180" s="152">
        <v>175</v>
      </c>
      <c r="F180" s="153">
        <f t="shared" si="41"/>
        <v>276.9812583265703</v>
      </c>
      <c r="G180" s="151">
        <f t="shared" si="42"/>
        <v>419.53639940920959</v>
      </c>
      <c r="H180" s="151">
        <f t="shared" si="43"/>
        <v>-142.5551410826393</v>
      </c>
      <c r="I180" s="151">
        <f t="shared" si="44"/>
        <v>-21154.829647793107</v>
      </c>
      <c r="J180" s="155"/>
      <c r="K180" s="147"/>
    </row>
    <row r="181" spans="1:11" x14ac:dyDescent="0.25">
      <c r="A181" s="148">
        <f t="shared" si="45"/>
        <v>164</v>
      </c>
      <c r="B181" s="149">
        <f t="shared" si="47"/>
        <v>46388</v>
      </c>
      <c r="C181" s="151">
        <f t="shared" si="46"/>
        <v>-21154.829647793107</v>
      </c>
      <c r="D181" s="151">
        <f t="shared" si="40"/>
        <v>101.98125832657028</v>
      </c>
      <c r="E181" s="152">
        <v>175</v>
      </c>
      <c r="F181" s="153">
        <f t="shared" si="41"/>
        <v>276.9812583265703</v>
      </c>
      <c r="G181" s="151">
        <f t="shared" si="42"/>
        <v>422.42071215514795</v>
      </c>
      <c r="H181" s="151">
        <f t="shared" si="43"/>
        <v>-145.43945382857763</v>
      </c>
      <c r="I181" s="151">
        <f t="shared" si="44"/>
        <v>-21577.250359948255</v>
      </c>
      <c r="J181" s="155"/>
      <c r="K181" s="147"/>
    </row>
    <row r="182" spans="1:11" x14ac:dyDescent="0.25">
      <c r="A182" s="148">
        <f t="shared" si="45"/>
        <v>165</v>
      </c>
      <c r="B182" s="149">
        <f t="shared" si="47"/>
        <v>46419</v>
      </c>
      <c r="C182" s="151">
        <f t="shared" si="46"/>
        <v>-21577.250359948255</v>
      </c>
      <c r="D182" s="151">
        <f t="shared" si="40"/>
        <v>101.98125832657028</v>
      </c>
      <c r="E182" s="152">
        <v>175</v>
      </c>
      <c r="F182" s="153">
        <f t="shared" si="41"/>
        <v>276.9812583265703</v>
      </c>
      <c r="G182" s="151">
        <f t="shared" si="42"/>
        <v>425.32485455121457</v>
      </c>
      <c r="H182" s="151">
        <f t="shared" si="43"/>
        <v>-148.34359622464424</v>
      </c>
      <c r="I182" s="151">
        <f t="shared" si="44"/>
        <v>-22002.575214499469</v>
      </c>
      <c r="J182" s="155"/>
      <c r="K182" s="147"/>
    </row>
    <row r="183" spans="1:11" x14ac:dyDescent="0.25">
      <c r="A183" s="148">
        <f t="shared" si="45"/>
        <v>166</v>
      </c>
      <c r="B183" s="149">
        <f t="shared" si="47"/>
        <v>46447</v>
      </c>
      <c r="C183" s="151">
        <f t="shared" si="46"/>
        <v>-22002.575214499469</v>
      </c>
      <c r="D183" s="151">
        <f t="shared" si="40"/>
        <v>101.98125832657028</v>
      </c>
      <c r="E183" s="152">
        <v>175</v>
      </c>
      <c r="F183" s="153">
        <f t="shared" si="41"/>
        <v>276.9812583265703</v>
      </c>
      <c r="G183" s="151">
        <f t="shared" si="42"/>
        <v>428.24896292625419</v>
      </c>
      <c r="H183" s="151">
        <f t="shared" si="43"/>
        <v>-151.26770459968387</v>
      </c>
      <c r="I183" s="151">
        <f t="shared" si="44"/>
        <v>-22430.824177425722</v>
      </c>
      <c r="J183" s="155"/>
      <c r="K183" s="147"/>
    </row>
    <row r="184" spans="1:11" x14ac:dyDescent="0.25">
      <c r="A184" s="148">
        <f t="shared" si="45"/>
        <v>167</v>
      </c>
      <c r="B184" s="149">
        <f t="shared" si="47"/>
        <v>46478</v>
      </c>
      <c r="C184" s="151">
        <f t="shared" si="46"/>
        <v>-22430.824177425722</v>
      </c>
      <c r="D184" s="151">
        <f t="shared" si="40"/>
        <v>101.98125832657028</v>
      </c>
      <c r="E184" s="152"/>
      <c r="F184" s="153">
        <f t="shared" si="41"/>
        <v>101.98125832657028</v>
      </c>
      <c r="G184" s="151">
        <f t="shared" si="42"/>
        <v>256.19317454637212</v>
      </c>
      <c r="H184" s="151">
        <f t="shared" si="43"/>
        <v>-154.21191621980185</v>
      </c>
      <c r="I184" s="151">
        <f t="shared" si="44"/>
        <v>-22687.017351972096</v>
      </c>
      <c r="J184" s="155"/>
      <c r="K184" s="147"/>
    </row>
    <row r="185" spans="1:11" x14ac:dyDescent="0.25">
      <c r="A185" s="148">
        <f t="shared" si="45"/>
        <v>168</v>
      </c>
      <c r="B185" s="149">
        <f t="shared" si="47"/>
        <v>46508</v>
      </c>
      <c r="C185" s="151">
        <f t="shared" si="46"/>
        <v>-22687.017351972096</v>
      </c>
      <c r="D185" s="151">
        <f t="shared" si="40"/>
        <v>101.98125832657028</v>
      </c>
      <c r="E185" s="152"/>
      <c r="F185" s="153">
        <f t="shared" si="41"/>
        <v>101.98125832657028</v>
      </c>
      <c r="G185" s="151">
        <f t="shared" si="42"/>
        <v>257.95450262137842</v>
      </c>
      <c r="H185" s="151">
        <f t="shared" si="43"/>
        <v>-155.97324429480815</v>
      </c>
      <c r="I185" s="151">
        <f t="shared" si="44"/>
        <v>-22944.971854593474</v>
      </c>
      <c r="J185" s="155"/>
      <c r="K185" s="147"/>
    </row>
    <row r="186" spans="1:11" x14ac:dyDescent="0.25">
      <c r="A186" s="148">
        <f t="shared" si="45"/>
        <v>169</v>
      </c>
      <c r="B186" s="149">
        <f t="shared" si="47"/>
        <v>46539</v>
      </c>
      <c r="C186" s="151">
        <f t="shared" si="46"/>
        <v>-22944.971854593474</v>
      </c>
      <c r="D186" s="151">
        <f t="shared" si="40"/>
        <v>101.98125832657028</v>
      </c>
      <c r="E186" s="152"/>
      <c r="F186" s="153">
        <f t="shared" si="41"/>
        <v>101.98125832657028</v>
      </c>
      <c r="G186" s="151">
        <f t="shared" si="42"/>
        <v>259.72793982690041</v>
      </c>
      <c r="H186" s="151">
        <f t="shared" si="43"/>
        <v>-157.74668150033014</v>
      </c>
      <c r="I186" s="151">
        <f t="shared" si="44"/>
        <v>-23204.699794420376</v>
      </c>
      <c r="J186" s="155"/>
      <c r="K186" s="147"/>
    </row>
    <row r="187" spans="1:11" x14ac:dyDescent="0.25">
      <c r="A187" s="148">
        <f t="shared" si="45"/>
        <v>170</v>
      </c>
      <c r="B187" s="149">
        <f t="shared" si="47"/>
        <v>46569</v>
      </c>
      <c r="C187" s="151">
        <f t="shared" si="46"/>
        <v>-23204.699794420376</v>
      </c>
      <c r="D187" s="151">
        <f t="shared" si="40"/>
        <v>101.98125832657028</v>
      </c>
      <c r="E187" s="152"/>
      <c r="F187" s="153">
        <f t="shared" si="41"/>
        <v>101.98125832657028</v>
      </c>
      <c r="G187" s="151">
        <f t="shared" si="42"/>
        <v>261.51356941321035</v>
      </c>
      <c r="H187" s="151">
        <f t="shared" si="43"/>
        <v>-159.53231108664008</v>
      </c>
      <c r="I187" s="151">
        <f t="shared" si="44"/>
        <v>-23466.213363833587</v>
      </c>
      <c r="J187" s="155"/>
      <c r="K187" s="147"/>
    </row>
    <row r="188" spans="1:11" x14ac:dyDescent="0.25">
      <c r="A188" s="148">
        <f t="shared" si="45"/>
        <v>171</v>
      </c>
      <c r="B188" s="149">
        <f t="shared" si="47"/>
        <v>46600</v>
      </c>
      <c r="C188" s="151">
        <f t="shared" si="46"/>
        <v>-23466.213363833587</v>
      </c>
      <c r="D188" s="151">
        <f t="shared" si="40"/>
        <v>101.98125832657028</v>
      </c>
      <c r="E188" s="152"/>
      <c r="F188" s="153">
        <f t="shared" si="41"/>
        <v>101.98125832657028</v>
      </c>
      <c r="G188" s="151">
        <f t="shared" si="42"/>
        <v>263.3114752029262</v>
      </c>
      <c r="H188" s="151">
        <f t="shared" si="43"/>
        <v>-161.33021687635593</v>
      </c>
      <c r="I188" s="151">
        <f t="shared" si="44"/>
        <v>-23729.524839036512</v>
      </c>
      <c r="J188" s="155"/>
      <c r="K188" s="147"/>
    </row>
    <row r="189" spans="1:11" x14ac:dyDescent="0.25">
      <c r="A189" s="148">
        <f t="shared" si="45"/>
        <v>172</v>
      </c>
      <c r="B189" s="149">
        <f t="shared" si="47"/>
        <v>46631</v>
      </c>
      <c r="C189" s="151">
        <f t="shared" si="46"/>
        <v>-23729.524839036512</v>
      </c>
      <c r="D189" s="151">
        <f t="shared" si="40"/>
        <v>101.98125832657028</v>
      </c>
      <c r="E189" s="152"/>
      <c r="F189" s="153">
        <f t="shared" si="41"/>
        <v>101.98125832657028</v>
      </c>
      <c r="G189" s="151">
        <f t="shared" si="42"/>
        <v>265.12174159494629</v>
      </c>
      <c r="H189" s="151">
        <f t="shared" si="43"/>
        <v>-163.14048326837602</v>
      </c>
      <c r="I189" s="151">
        <f t="shared" si="44"/>
        <v>-23994.646580631459</v>
      </c>
      <c r="J189" s="155"/>
      <c r="K189" s="147"/>
    </row>
    <row r="190" spans="1:11" x14ac:dyDescent="0.25">
      <c r="A190" s="148">
        <f t="shared" si="45"/>
        <v>173</v>
      </c>
      <c r="B190" s="149">
        <f t="shared" si="47"/>
        <v>46661</v>
      </c>
      <c r="C190" s="151">
        <f t="shared" si="46"/>
        <v>-23994.646580631459</v>
      </c>
      <c r="D190" s="151">
        <f t="shared" si="40"/>
        <v>101.98125832657028</v>
      </c>
      <c r="E190" s="152"/>
      <c r="F190" s="153">
        <f t="shared" si="41"/>
        <v>101.98125832657028</v>
      </c>
      <c r="G190" s="151">
        <f t="shared" si="42"/>
        <v>266.94445356841157</v>
      </c>
      <c r="H190" s="151">
        <f t="shared" si="43"/>
        <v>-164.96319524184131</v>
      </c>
      <c r="I190" s="151">
        <f t="shared" si="44"/>
        <v>-24261.591034199872</v>
      </c>
      <c r="J190" s="155"/>
      <c r="K190" s="147"/>
    </row>
    <row r="191" spans="1:11" x14ac:dyDescent="0.25">
      <c r="A191" s="148">
        <f t="shared" si="45"/>
        <v>174</v>
      </c>
      <c r="B191" s="149">
        <f t="shared" si="47"/>
        <v>46692</v>
      </c>
      <c r="C191" s="151">
        <f t="shared" si="46"/>
        <v>-24261.591034199872</v>
      </c>
      <c r="D191" s="151">
        <f t="shared" si="40"/>
        <v>101.98125832657028</v>
      </c>
      <c r="E191" s="152"/>
      <c r="F191" s="153">
        <f t="shared" si="41"/>
        <v>101.98125832657028</v>
      </c>
      <c r="G191" s="151">
        <f t="shared" si="42"/>
        <v>268.77969668669442</v>
      </c>
      <c r="H191" s="151">
        <f t="shared" si="43"/>
        <v>-166.79843836012412</v>
      </c>
      <c r="I191" s="151">
        <f t="shared" si="44"/>
        <v>-24530.370730886567</v>
      </c>
      <c r="J191" s="155"/>
      <c r="K191" s="147"/>
    </row>
    <row r="192" spans="1:11" x14ac:dyDescent="0.25">
      <c r="A192" s="148">
        <f t="shared" si="45"/>
        <v>175</v>
      </c>
      <c r="B192" s="149">
        <f t="shared" si="47"/>
        <v>46722</v>
      </c>
      <c r="C192" s="151">
        <f t="shared" si="46"/>
        <v>-24530.370730886567</v>
      </c>
      <c r="D192" s="151">
        <f t="shared" si="40"/>
        <v>101.98125832657028</v>
      </c>
      <c r="E192" s="152"/>
      <c r="F192" s="153">
        <f t="shared" si="41"/>
        <v>101.98125832657028</v>
      </c>
      <c r="G192" s="151">
        <f t="shared" si="42"/>
        <v>270.62755710141545</v>
      </c>
      <c r="H192" s="151">
        <f t="shared" si="43"/>
        <v>-168.64629877484515</v>
      </c>
      <c r="I192" s="151">
        <f t="shared" si="44"/>
        <v>-24800.998287987983</v>
      </c>
      <c r="J192" s="155"/>
      <c r="K192" s="147"/>
    </row>
    <row r="193" spans="1:11" x14ac:dyDescent="0.25">
      <c r="A193" s="148">
        <f t="shared" si="45"/>
        <v>176</v>
      </c>
      <c r="B193" s="149">
        <f t="shared" si="47"/>
        <v>46753</v>
      </c>
      <c r="C193" s="151">
        <f t="shared" si="46"/>
        <v>-24800.998287987983</v>
      </c>
      <c r="D193" s="151">
        <f t="shared" si="40"/>
        <v>101.98125832657028</v>
      </c>
      <c r="E193" s="152"/>
      <c r="F193" s="153">
        <f t="shared" si="41"/>
        <v>101.98125832657028</v>
      </c>
      <c r="G193" s="151">
        <f t="shared" si="42"/>
        <v>272.48812155648767</v>
      </c>
      <c r="H193" s="151">
        <f t="shared" si="43"/>
        <v>-170.5068632299174</v>
      </c>
      <c r="I193" s="151">
        <f t="shared" si="44"/>
        <v>-25073.486409544472</v>
      </c>
      <c r="J193" s="155"/>
      <c r="K193" s="147"/>
    </row>
    <row r="194" spans="1:11" x14ac:dyDescent="0.25">
      <c r="A194" s="148">
        <f t="shared" si="45"/>
        <v>177</v>
      </c>
      <c r="B194" s="149">
        <f t="shared" si="47"/>
        <v>46784</v>
      </c>
      <c r="C194" s="151">
        <f t="shared" si="46"/>
        <v>-25073.486409544472</v>
      </c>
      <c r="D194" s="151">
        <f t="shared" si="40"/>
        <v>101.98125832657028</v>
      </c>
      <c r="E194" s="152"/>
      <c r="F194" s="153">
        <f t="shared" si="41"/>
        <v>101.98125832657028</v>
      </c>
      <c r="G194" s="151">
        <f t="shared" si="42"/>
        <v>274.36147739218853</v>
      </c>
      <c r="H194" s="151">
        <f t="shared" si="43"/>
        <v>-172.38021906561823</v>
      </c>
      <c r="I194" s="151">
        <f t="shared" si="44"/>
        <v>-25347.847886936659</v>
      </c>
      <c r="J194" s="155"/>
      <c r="K194" s="147"/>
    </row>
    <row r="195" spans="1:11" x14ac:dyDescent="0.25">
      <c r="A195" s="148">
        <f t="shared" si="45"/>
        <v>178</v>
      </c>
      <c r="B195" s="149">
        <f t="shared" si="47"/>
        <v>46813</v>
      </c>
      <c r="C195" s="151">
        <f t="shared" si="46"/>
        <v>-25347.847886936659</v>
      </c>
      <c r="D195" s="151">
        <f t="shared" si="40"/>
        <v>101.98125832657028</v>
      </c>
      <c r="E195" s="152"/>
      <c r="F195" s="153">
        <f t="shared" si="41"/>
        <v>101.98125832657028</v>
      </c>
      <c r="G195" s="151">
        <f t="shared" si="42"/>
        <v>276.2477125492598</v>
      </c>
      <c r="H195" s="151">
        <f t="shared" si="43"/>
        <v>-174.26645422268953</v>
      </c>
      <c r="I195" s="151">
        <f t="shared" si="44"/>
        <v>-25624.095599485918</v>
      </c>
      <c r="J195" s="155"/>
      <c r="K195" s="147"/>
    </row>
    <row r="196" spans="1:11" x14ac:dyDescent="0.25">
      <c r="A196" s="148">
        <f t="shared" si="45"/>
        <v>179</v>
      </c>
      <c r="B196" s="149">
        <f t="shared" si="47"/>
        <v>46844</v>
      </c>
      <c r="C196" s="151">
        <f t="shared" si="46"/>
        <v>-25624.095599485918</v>
      </c>
      <c r="D196" s="151">
        <f t="shared" si="40"/>
        <v>101.98125832657028</v>
      </c>
      <c r="E196" s="152"/>
      <c r="F196" s="153">
        <f t="shared" si="41"/>
        <v>101.98125832657028</v>
      </c>
      <c r="G196" s="151">
        <f t="shared" si="42"/>
        <v>278.14691557303598</v>
      </c>
      <c r="H196" s="151">
        <f t="shared" si="43"/>
        <v>-176.16565724646568</v>
      </c>
      <c r="I196" s="151">
        <f t="shared" si="44"/>
        <v>-25902.242515058955</v>
      </c>
      <c r="J196" s="155"/>
      <c r="K196" s="147"/>
    </row>
    <row r="197" spans="1:11" x14ac:dyDescent="0.25">
      <c r="A197" s="148">
        <f t="shared" si="45"/>
        <v>180</v>
      </c>
      <c r="B197" s="149">
        <f t="shared" si="47"/>
        <v>46874</v>
      </c>
      <c r="C197" s="151">
        <f t="shared" si="46"/>
        <v>-25902.242515058955</v>
      </c>
      <c r="D197" s="151">
        <f t="shared" si="40"/>
        <v>101.98125832657028</v>
      </c>
      <c r="E197" s="152"/>
      <c r="F197" s="153">
        <f t="shared" si="41"/>
        <v>101.98125832657028</v>
      </c>
      <c r="G197" s="151">
        <f t="shared" si="42"/>
        <v>280.0591756176006</v>
      </c>
      <c r="H197" s="151">
        <f t="shared" si="43"/>
        <v>-178.07791729103033</v>
      </c>
      <c r="I197" s="151">
        <f t="shared" si="44"/>
        <v>-26182.301690676555</v>
      </c>
      <c r="J197" s="155"/>
      <c r="K197" s="147"/>
    </row>
    <row r="198" spans="1:11" x14ac:dyDescent="0.25">
      <c r="A198" s="148">
        <f t="shared" si="45"/>
        <v>181</v>
      </c>
      <c r="B198" s="149">
        <f t="shared" si="47"/>
        <v>46905</v>
      </c>
      <c r="C198" s="151">
        <f t="shared" si="46"/>
        <v>-26182.301690676555</v>
      </c>
      <c r="D198" s="151">
        <f t="shared" si="40"/>
        <v>101.98125832657028</v>
      </c>
      <c r="E198" s="152"/>
      <c r="F198" s="153">
        <f t="shared" si="41"/>
        <v>101.98125832657028</v>
      </c>
      <c r="G198" s="151">
        <f t="shared" si="42"/>
        <v>281.98458244997158</v>
      </c>
      <c r="H198" s="151">
        <f t="shared" si="43"/>
        <v>-180.00332412340131</v>
      </c>
      <c r="I198" s="151">
        <f t="shared" si="44"/>
        <v>-26464.286273126527</v>
      </c>
      <c r="J198" s="155"/>
      <c r="K198" s="147"/>
    </row>
    <row r="199" spans="1:11" x14ac:dyDescent="0.25">
      <c r="A199" s="148">
        <f t="shared" si="45"/>
        <v>182</v>
      </c>
      <c r="B199" s="149">
        <f t="shared" si="47"/>
        <v>46935</v>
      </c>
      <c r="C199" s="151">
        <f t="shared" si="46"/>
        <v>-26464.286273126527</v>
      </c>
      <c r="D199" s="151">
        <f t="shared" si="40"/>
        <v>101.98125832657028</v>
      </c>
      <c r="E199" s="152"/>
      <c r="F199" s="153">
        <f t="shared" si="41"/>
        <v>101.98125832657028</v>
      </c>
      <c r="G199" s="151">
        <f t="shared" si="42"/>
        <v>283.92322645431517</v>
      </c>
      <c r="H199" s="151">
        <f t="shared" si="43"/>
        <v>-181.94196812774487</v>
      </c>
      <c r="I199" s="151">
        <f t="shared" si="44"/>
        <v>-26748.20949958084</v>
      </c>
      <c r="J199" s="155"/>
      <c r="K199" s="147"/>
    </row>
    <row r="200" spans="1:11" x14ac:dyDescent="0.25">
      <c r="A200" s="148">
        <f t="shared" si="45"/>
        <v>183</v>
      </c>
      <c r="B200" s="149">
        <f t="shared" si="47"/>
        <v>46966</v>
      </c>
      <c r="C200" s="151">
        <f t="shared" si="46"/>
        <v>-26748.20949958084</v>
      </c>
      <c r="D200" s="151">
        <f t="shared" si="40"/>
        <v>101.98125832657028</v>
      </c>
      <c r="E200" s="152"/>
      <c r="F200" s="153">
        <f t="shared" si="41"/>
        <v>101.98125832657028</v>
      </c>
      <c r="G200" s="151">
        <f t="shared" si="42"/>
        <v>285.8751986361886</v>
      </c>
      <c r="H200" s="151">
        <f t="shared" si="43"/>
        <v>-183.8939403096183</v>
      </c>
      <c r="I200" s="151">
        <f t="shared" si="44"/>
        <v>-27034.08469821703</v>
      </c>
      <c r="J200" s="155"/>
      <c r="K200" s="147"/>
    </row>
    <row r="201" spans="1:11" x14ac:dyDescent="0.25">
      <c r="A201" s="148">
        <f t="shared" si="45"/>
        <v>184</v>
      </c>
      <c r="B201" s="149">
        <f t="shared" si="47"/>
        <v>46997</v>
      </c>
      <c r="C201" s="151">
        <f t="shared" si="46"/>
        <v>-27034.08469821703</v>
      </c>
      <c r="D201" s="151">
        <f t="shared" si="40"/>
        <v>101.98125832657028</v>
      </c>
      <c r="E201" s="152"/>
      <c r="F201" s="153">
        <f t="shared" si="41"/>
        <v>101.98125832657028</v>
      </c>
      <c r="G201" s="151">
        <f t="shared" si="42"/>
        <v>287.84059062681234</v>
      </c>
      <c r="H201" s="151">
        <f t="shared" si="43"/>
        <v>-185.85933230024207</v>
      </c>
      <c r="I201" s="151">
        <f t="shared" si="44"/>
        <v>-27321.925288843842</v>
      </c>
      <c r="J201" s="155"/>
      <c r="K201" s="147"/>
    </row>
    <row r="202" spans="1:11" x14ac:dyDescent="0.25">
      <c r="A202" s="148">
        <f t="shared" si="45"/>
        <v>185</v>
      </c>
      <c r="B202" s="149">
        <f t="shared" si="47"/>
        <v>47027</v>
      </c>
      <c r="C202" s="151">
        <f t="shared" si="46"/>
        <v>-27321.925288843842</v>
      </c>
      <c r="D202" s="151">
        <f t="shared" ref="D202:D214" si="48">Scheduled_Monthly_Payment</f>
        <v>101.98125832657028</v>
      </c>
      <c r="E202" s="152"/>
      <c r="F202" s="153">
        <f t="shared" si="41"/>
        <v>101.98125832657028</v>
      </c>
      <c r="G202" s="151">
        <f t="shared" si="42"/>
        <v>289.81949468737167</v>
      </c>
      <c r="H202" s="151">
        <f t="shared" si="43"/>
        <v>-187.8382363608014</v>
      </c>
      <c r="I202" s="151">
        <f t="shared" si="44"/>
        <v>-27611.744783531212</v>
      </c>
      <c r="J202" s="155"/>
      <c r="K202" s="147"/>
    </row>
    <row r="203" spans="1:11" x14ac:dyDescent="0.25">
      <c r="A203" s="148">
        <f t="shared" si="45"/>
        <v>186</v>
      </c>
      <c r="B203" s="149">
        <f t="shared" si="47"/>
        <v>47058</v>
      </c>
      <c r="C203" s="151">
        <f t="shared" si="46"/>
        <v>-27611.744783531212</v>
      </c>
      <c r="D203" s="151">
        <f t="shared" si="48"/>
        <v>101.98125832657028</v>
      </c>
      <c r="E203" s="152"/>
      <c r="F203" s="153">
        <f t="shared" si="41"/>
        <v>101.98125832657028</v>
      </c>
      <c r="G203" s="151">
        <f t="shared" si="42"/>
        <v>291.81200371334734</v>
      </c>
      <c r="H203" s="151">
        <f t="shared" si="43"/>
        <v>-189.83074538677707</v>
      </c>
      <c r="I203" s="151">
        <f t="shared" si="44"/>
        <v>-27903.556787244561</v>
      </c>
      <c r="J203" s="155"/>
      <c r="K203" s="147"/>
    </row>
    <row r="204" spans="1:11" x14ac:dyDescent="0.25">
      <c r="A204" s="148">
        <f t="shared" si="45"/>
        <v>187</v>
      </c>
      <c r="B204" s="149">
        <f t="shared" si="47"/>
        <v>47088</v>
      </c>
      <c r="C204" s="151">
        <f t="shared" si="46"/>
        <v>-27903.556787244561</v>
      </c>
      <c r="D204" s="151">
        <f t="shared" si="48"/>
        <v>101.98125832657028</v>
      </c>
      <c r="E204" s="152"/>
      <c r="F204" s="153">
        <f t="shared" si="41"/>
        <v>101.98125832657028</v>
      </c>
      <c r="G204" s="151">
        <f t="shared" si="42"/>
        <v>293.81821123887664</v>
      </c>
      <c r="H204" s="151">
        <f t="shared" si="43"/>
        <v>-191.83695291230637</v>
      </c>
      <c r="I204" s="151">
        <f t="shared" si="44"/>
        <v>-28197.374998483436</v>
      </c>
      <c r="J204" s="155"/>
      <c r="K204" s="147"/>
    </row>
    <row r="205" spans="1:11" x14ac:dyDescent="0.25">
      <c r="A205" s="148">
        <f t="shared" si="45"/>
        <v>188</v>
      </c>
      <c r="B205" s="149">
        <f t="shared" si="47"/>
        <v>47119</v>
      </c>
      <c r="C205" s="151">
        <f t="shared" si="46"/>
        <v>-28197.374998483436</v>
      </c>
      <c r="D205" s="151">
        <f t="shared" si="48"/>
        <v>101.98125832657028</v>
      </c>
      <c r="E205" s="152"/>
      <c r="F205" s="153">
        <f t="shared" si="41"/>
        <v>101.98125832657028</v>
      </c>
      <c r="G205" s="151">
        <f t="shared" si="42"/>
        <v>295.83821144114393</v>
      </c>
      <c r="H205" s="151">
        <f t="shared" si="43"/>
        <v>-193.85695311457366</v>
      </c>
      <c r="I205" s="151">
        <f t="shared" si="44"/>
        <v>-28493.213209924579</v>
      </c>
      <c r="J205" s="155"/>
      <c r="K205" s="147"/>
    </row>
    <row r="206" spans="1:11" x14ac:dyDescent="0.25">
      <c r="A206" s="148">
        <f t="shared" si="45"/>
        <v>189</v>
      </c>
      <c r="B206" s="149">
        <f t="shared" si="47"/>
        <v>47150</v>
      </c>
      <c r="C206" s="151">
        <f t="shared" si="46"/>
        <v>-28493.213209924579</v>
      </c>
      <c r="D206" s="151">
        <f t="shared" si="48"/>
        <v>101.98125832657028</v>
      </c>
      <c r="E206" s="152"/>
      <c r="F206" s="153">
        <f t="shared" si="41"/>
        <v>101.98125832657028</v>
      </c>
      <c r="G206" s="151">
        <f t="shared" si="42"/>
        <v>297.87209914480178</v>
      </c>
      <c r="H206" s="151">
        <f t="shared" si="43"/>
        <v>-195.89084081823148</v>
      </c>
      <c r="I206" s="151">
        <f t="shared" si="44"/>
        <v>-28791.085309069382</v>
      </c>
      <c r="J206" s="155"/>
      <c r="K206" s="147"/>
    </row>
    <row r="207" spans="1:11" x14ac:dyDescent="0.25">
      <c r="A207" s="148">
        <f t="shared" si="45"/>
        <v>190</v>
      </c>
      <c r="B207" s="149">
        <f t="shared" si="47"/>
        <v>47178</v>
      </c>
      <c r="C207" s="151">
        <f t="shared" si="46"/>
        <v>-28791.085309069382</v>
      </c>
      <c r="D207" s="151">
        <f t="shared" si="48"/>
        <v>101.98125832657028</v>
      </c>
      <c r="E207" s="152"/>
      <c r="F207" s="153">
        <f t="shared" si="41"/>
        <v>101.98125832657028</v>
      </c>
      <c r="G207" s="151">
        <f t="shared" si="42"/>
        <v>299.91996982642229</v>
      </c>
      <c r="H207" s="151">
        <f t="shared" si="43"/>
        <v>-197.93871149985202</v>
      </c>
      <c r="I207" s="151">
        <f t="shared" si="44"/>
        <v>-29091.005278895806</v>
      </c>
      <c r="J207" s="155"/>
      <c r="K207" s="147"/>
    </row>
    <row r="208" spans="1:11" x14ac:dyDescent="0.25">
      <c r="A208" s="148">
        <f t="shared" si="45"/>
        <v>191</v>
      </c>
      <c r="B208" s="149">
        <f t="shared" si="47"/>
        <v>47209</v>
      </c>
      <c r="C208" s="151">
        <f t="shared" si="46"/>
        <v>-29091.005278895806</v>
      </c>
      <c r="D208" s="151">
        <f t="shared" si="48"/>
        <v>101.98125832657028</v>
      </c>
      <c r="E208" s="152"/>
      <c r="F208" s="153">
        <f t="shared" si="41"/>
        <v>101.98125832657028</v>
      </c>
      <c r="G208" s="151">
        <f t="shared" si="42"/>
        <v>301.98191961897896</v>
      </c>
      <c r="H208" s="151">
        <f t="shared" si="43"/>
        <v>-200.00066129240869</v>
      </c>
      <c r="I208" s="151">
        <f t="shared" si="44"/>
        <v>-29392.987198514784</v>
      </c>
      <c r="J208" s="155"/>
      <c r="K208" s="147"/>
    </row>
    <row r="209" spans="1:11" x14ac:dyDescent="0.25">
      <c r="A209" s="148">
        <f t="shared" si="45"/>
        <v>192</v>
      </c>
      <c r="B209" s="149">
        <f t="shared" si="47"/>
        <v>47239</v>
      </c>
      <c r="C209" s="151">
        <f t="shared" si="46"/>
        <v>-29392.987198514784</v>
      </c>
      <c r="D209" s="151">
        <f t="shared" si="48"/>
        <v>101.98125832657028</v>
      </c>
      <c r="E209" s="152"/>
      <c r="F209" s="153">
        <f t="shared" si="41"/>
        <v>101.98125832657028</v>
      </c>
      <c r="G209" s="151">
        <f t="shared" si="42"/>
        <v>304.05804531635943</v>
      </c>
      <c r="H209" s="151">
        <f t="shared" si="43"/>
        <v>-202.07678698978916</v>
      </c>
      <c r="I209" s="151">
        <f t="shared" si="44"/>
        <v>-29697.045243831144</v>
      </c>
      <c r="J209" s="155"/>
      <c r="K209" s="147"/>
    </row>
    <row r="210" spans="1:11" x14ac:dyDescent="0.25">
      <c r="A210" s="148">
        <f t="shared" si="45"/>
        <v>193</v>
      </c>
      <c r="B210" s="149">
        <f t="shared" si="47"/>
        <v>47270</v>
      </c>
      <c r="C210" s="151">
        <f t="shared" si="46"/>
        <v>-29697.045243831144</v>
      </c>
      <c r="D210" s="151">
        <f t="shared" si="48"/>
        <v>101.98125832657028</v>
      </c>
      <c r="E210" s="152"/>
      <c r="F210" s="153">
        <f t="shared" si="41"/>
        <v>101.98125832657028</v>
      </c>
      <c r="G210" s="151">
        <f t="shared" si="42"/>
        <v>306.14844437790941</v>
      </c>
      <c r="H210" s="151">
        <f t="shared" si="43"/>
        <v>-204.16718605133914</v>
      </c>
      <c r="I210" s="151">
        <f t="shared" si="44"/>
        <v>-30003.193688209052</v>
      </c>
      <c r="J210" s="155"/>
      <c r="K210" s="147"/>
    </row>
    <row r="211" spans="1:11" x14ac:dyDescent="0.25">
      <c r="A211" s="148">
        <f t="shared" si="45"/>
        <v>194</v>
      </c>
      <c r="B211" s="149">
        <f t="shared" si="47"/>
        <v>47300</v>
      </c>
      <c r="C211" s="151">
        <f t="shared" si="46"/>
        <v>-30003.193688209052</v>
      </c>
      <c r="D211" s="151">
        <f t="shared" si="48"/>
        <v>101.98125832657028</v>
      </c>
      <c r="E211" s="152"/>
      <c r="F211" s="153">
        <f t="shared" si="41"/>
        <v>101.98125832657028</v>
      </c>
      <c r="G211" s="151">
        <f t="shared" si="42"/>
        <v>308.25321493300754</v>
      </c>
      <c r="H211" s="151">
        <f t="shared" si="43"/>
        <v>-206.27195660643724</v>
      </c>
      <c r="I211" s="151">
        <f t="shared" si="44"/>
        <v>-30311.446903142059</v>
      </c>
      <c r="J211" s="155"/>
      <c r="K211" s="147"/>
    </row>
    <row r="212" spans="1:11" x14ac:dyDescent="0.25">
      <c r="A212" s="148">
        <f t="shared" si="45"/>
        <v>195</v>
      </c>
      <c r="B212" s="149">
        <f t="shared" si="47"/>
        <v>47331</v>
      </c>
      <c r="C212" s="151">
        <f t="shared" si="46"/>
        <v>-30311.446903142059</v>
      </c>
      <c r="D212" s="151">
        <f t="shared" si="48"/>
        <v>101.98125832657028</v>
      </c>
      <c r="E212" s="152"/>
      <c r="F212" s="153">
        <f t="shared" si="41"/>
        <v>101.98125832657028</v>
      </c>
      <c r="G212" s="151">
        <f t="shared" si="42"/>
        <v>310.37245578567195</v>
      </c>
      <c r="H212" s="151">
        <f t="shared" si="43"/>
        <v>-208.39119745910168</v>
      </c>
      <c r="I212" s="151">
        <f t="shared" si="44"/>
        <v>-30621.819358927733</v>
      </c>
      <c r="J212" s="155"/>
      <c r="K212" s="147"/>
    </row>
    <row r="213" spans="1:11" x14ac:dyDescent="0.25">
      <c r="A213" s="148">
        <f t="shared" si="45"/>
        <v>196</v>
      </c>
      <c r="B213" s="149">
        <f t="shared" si="47"/>
        <v>47362</v>
      </c>
      <c r="C213" s="151">
        <f t="shared" si="46"/>
        <v>-30621.819358927733</v>
      </c>
      <c r="D213" s="151">
        <f t="shared" si="48"/>
        <v>101.98125832657028</v>
      </c>
      <c r="E213" s="152"/>
      <c r="F213" s="153">
        <f t="shared" si="41"/>
        <v>101.98125832657028</v>
      </c>
      <c r="G213" s="151">
        <f t="shared" si="42"/>
        <v>312.50626641919843</v>
      </c>
      <c r="H213" s="151">
        <f t="shared" si="43"/>
        <v>-210.52500809262816</v>
      </c>
      <c r="I213" s="151">
        <f t="shared" si="44"/>
        <v>-30934.32562534693</v>
      </c>
      <c r="J213" s="155"/>
      <c r="K213" s="147"/>
    </row>
    <row r="214" spans="1:11" x14ac:dyDescent="0.25">
      <c r="A214" s="148">
        <f t="shared" si="45"/>
        <v>197</v>
      </c>
      <c r="B214" s="149">
        <f t="shared" si="47"/>
        <v>47392</v>
      </c>
      <c r="C214" s="151">
        <f t="shared" si="46"/>
        <v>-30934.32562534693</v>
      </c>
      <c r="D214" s="151">
        <f t="shared" si="48"/>
        <v>101.98125832657028</v>
      </c>
      <c r="E214" s="152"/>
      <c r="F214" s="153">
        <f t="shared" si="41"/>
        <v>101.98125832657028</v>
      </c>
      <c r="G214" s="151">
        <f t="shared" si="42"/>
        <v>314.65474700083047</v>
      </c>
      <c r="H214" s="151">
        <f t="shared" si="43"/>
        <v>-212.67348867426017</v>
      </c>
      <c r="I214" s="151">
        <f t="shared" si="44"/>
        <v>-31248.98037234776</v>
      </c>
      <c r="J214" s="155"/>
      <c r="K214" s="147"/>
    </row>
    <row r="215" spans="1:11" x14ac:dyDescent="0.25">
      <c r="A215" s="148"/>
      <c r="B215" s="149"/>
      <c r="C215" s="151"/>
      <c r="D215" s="151"/>
      <c r="E215" s="152"/>
      <c r="F215" s="153"/>
      <c r="G215" s="151"/>
      <c r="H215" s="151"/>
      <c r="I215" s="151"/>
      <c r="J215" s="147"/>
      <c r="K215" s="147"/>
    </row>
    <row r="216" spans="1:11" x14ac:dyDescent="0.25">
      <c r="A216" s="148"/>
      <c r="B216" s="149"/>
      <c r="C216" s="151"/>
      <c r="D216" s="151"/>
      <c r="E216" s="152"/>
      <c r="F216" s="153"/>
      <c r="G216" s="151"/>
      <c r="H216" s="151"/>
      <c r="I216" s="151"/>
      <c r="J216" s="147"/>
      <c r="K216" s="147"/>
    </row>
    <row r="217" spans="1:11" x14ac:dyDescent="0.25">
      <c r="A217" s="148"/>
      <c r="B217" s="149"/>
      <c r="C217" s="151"/>
      <c r="D217" s="151"/>
      <c r="E217" s="152"/>
      <c r="F217" s="153"/>
      <c r="G217" s="151"/>
      <c r="H217" s="151"/>
      <c r="I217" s="151"/>
      <c r="J217" s="147"/>
      <c r="K217" s="147"/>
    </row>
    <row r="218" spans="1:11" x14ac:dyDescent="0.25">
      <c r="A218" s="148"/>
      <c r="B218" s="149"/>
      <c r="C218" s="151"/>
      <c r="D218" s="151"/>
      <c r="E218" s="152"/>
      <c r="F218" s="153"/>
      <c r="G218" s="151"/>
      <c r="H218" s="151"/>
      <c r="I218" s="151"/>
      <c r="J218" s="147"/>
      <c r="K218" s="147"/>
    </row>
    <row r="219" spans="1:11" x14ac:dyDescent="0.25">
      <c r="A219" s="148"/>
      <c r="B219" s="149"/>
      <c r="C219" s="151"/>
      <c r="D219" s="151"/>
      <c r="E219" s="152"/>
      <c r="F219" s="151"/>
      <c r="G219" s="151"/>
      <c r="H219" s="151"/>
      <c r="I219" s="151"/>
      <c r="J219" s="147"/>
      <c r="K219" s="147"/>
    </row>
    <row r="220" spans="1:11" x14ac:dyDescent="0.25">
      <c r="A220" s="148"/>
      <c r="B220" s="149"/>
      <c r="C220" s="151"/>
      <c r="D220" s="151"/>
      <c r="E220" s="152"/>
      <c r="F220" s="151"/>
      <c r="G220" s="151"/>
      <c r="H220" s="151"/>
      <c r="I220" s="151"/>
      <c r="J220" s="147"/>
      <c r="K220" s="147"/>
    </row>
    <row r="221" spans="1:11" x14ac:dyDescent="0.25">
      <c r="A221" s="148"/>
      <c r="B221" s="149"/>
      <c r="C221" s="151"/>
      <c r="D221" s="151"/>
      <c r="E221" s="152"/>
      <c r="F221" s="151"/>
      <c r="G221" s="151"/>
      <c r="H221" s="151"/>
      <c r="I221" s="151"/>
      <c r="J221" s="147"/>
      <c r="K221" s="147"/>
    </row>
    <row r="222" spans="1:11" x14ac:dyDescent="0.25">
      <c r="A222" s="148"/>
      <c r="B222" s="149"/>
      <c r="C222" s="151"/>
      <c r="D222" s="151"/>
      <c r="E222" s="152"/>
      <c r="F222" s="151"/>
      <c r="G222" s="151"/>
      <c r="H222" s="151"/>
      <c r="I222" s="151"/>
      <c r="J222" s="147"/>
      <c r="K222" s="147"/>
    </row>
    <row r="223" spans="1:11" x14ac:dyDescent="0.25">
      <c r="A223" s="148"/>
      <c r="B223" s="149"/>
      <c r="C223" s="151"/>
      <c r="D223" s="151"/>
      <c r="E223" s="152"/>
      <c r="F223" s="151"/>
      <c r="G223" s="151"/>
      <c r="H223" s="151"/>
      <c r="I223" s="151"/>
      <c r="J223" s="147"/>
      <c r="K223" s="147"/>
    </row>
    <row r="224" spans="1:11" x14ac:dyDescent="0.25">
      <c r="A224" s="148"/>
      <c r="B224" s="149"/>
      <c r="C224" s="151"/>
      <c r="D224" s="151"/>
      <c r="E224" s="152"/>
      <c r="F224" s="151"/>
      <c r="G224" s="151"/>
      <c r="H224" s="151"/>
      <c r="I224" s="151"/>
      <c r="J224" s="147"/>
      <c r="K224" s="147"/>
    </row>
    <row r="225" spans="1:11" x14ac:dyDescent="0.25">
      <c r="A225" s="148"/>
      <c r="B225" s="149"/>
      <c r="C225" s="151"/>
      <c r="D225" s="151"/>
      <c r="E225" s="152"/>
      <c r="F225" s="151"/>
      <c r="G225" s="151"/>
      <c r="H225" s="151"/>
      <c r="I225" s="151"/>
      <c r="J225" s="147"/>
      <c r="K225" s="147"/>
    </row>
    <row r="226" spans="1:11" x14ac:dyDescent="0.25">
      <c r="A226" s="148"/>
      <c r="B226" s="149"/>
      <c r="C226" s="151"/>
      <c r="D226" s="151"/>
      <c r="E226" s="152"/>
      <c r="F226" s="151"/>
      <c r="G226" s="151"/>
      <c r="H226" s="151"/>
      <c r="I226" s="151"/>
      <c r="J226" s="147"/>
      <c r="K226" s="147"/>
    </row>
    <row r="227" spans="1:11" x14ac:dyDescent="0.25">
      <c r="A227" s="148"/>
      <c r="B227" s="149"/>
      <c r="C227" s="151"/>
      <c r="D227" s="151"/>
      <c r="E227" s="152"/>
      <c r="F227" s="151"/>
      <c r="G227" s="151"/>
      <c r="H227" s="151"/>
      <c r="I227" s="151"/>
      <c r="J227" s="147"/>
      <c r="K227" s="147"/>
    </row>
    <row r="228" spans="1:11" x14ac:dyDescent="0.25">
      <c r="A228" s="148"/>
      <c r="B228" s="149"/>
      <c r="C228" s="151"/>
      <c r="D228" s="151"/>
      <c r="E228" s="152"/>
      <c r="F228" s="151"/>
      <c r="G228" s="151"/>
      <c r="H228" s="151"/>
      <c r="I228" s="151"/>
      <c r="J228" s="147"/>
      <c r="K228" s="147"/>
    </row>
    <row r="229" spans="1:11" x14ac:dyDescent="0.25">
      <c r="A229" s="148"/>
      <c r="B229" s="149"/>
      <c r="C229" s="151"/>
      <c r="D229" s="151"/>
      <c r="E229" s="152"/>
      <c r="F229" s="151"/>
      <c r="G229" s="151"/>
      <c r="H229" s="151"/>
      <c r="I229" s="151"/>
      <c r="J229" s="147"/>
      <c r="K229" s="147"/>
    </row>
    <row r="230" spans="1:11" x14ac:dyDescent="0.25">
      <c r="A230" s="148"/>
      <c r="B230" s="149"/>
      <c r="C230" s="151"/>
      <c r="D230" s="151"/>
      <c r="E230" s="152"/>
      <c r="F230" s="151"/>
      <c r="G230" s="151"/>
      <c r="H230" s="151"/>
      <c r="I230" s="151"/>
      <c r="J230" s="147"/>
      <c r="K230" s="147"/>
    </row>
    <row r="231" spans="1:11" x14ac:dyDescent="0.25">
      <c r="A231" s="148"/>
      <c r="B231" s="149"/>
      <c r="C231" s="151"/>
      <c r="D231" s="151"/>
      <c r="E231" s="152"/>
      <c r="F231" s="151"/>
      <c r="G231" s="151"/>
      <c r="H231" s="151"/>
      <c r="I231" s="151"/>
      <c r="J231" s="147"/>
      <c r="K231" s="147"/>
    </row>
    <row r="232" spans="1:11" x14ac:dyDescent="0.25">
      <c r="A232" s="148"/>
      <c r="B232" s="149"/>
      <c r="C232" s="151"/>
      <c r="D232" s="151"/>
      <c r="E232" s="152"/>
      <c r="F232" s="151"/>
      <c r="G232" s="151"/>
      <c r="H232" s="151"/>
      <c r="I232" s="151"/>
      <c r="J232" s="147"/>
      <c r="K232" s="147"/>
    </row>
    <row r="233" spans="1:11" x14ac:dyDescent="0.25">
      <c r="A233" s="148"/>
      <c r="B233" s="149"/>
      <c r="C233" s="151"/>
      <c r="D233" s="151"/>
      <c r="E233" s="152"/>
      <c r="F233" s="151"/>
      <c r="G233" s="151"/>
      <c r="H233" s="151"/>
      <c r="I233" s="151"/>
      <c r="J233" s="147"/>
      <c r="K233" s="147"/>
    </row>
    <row r="234" spans="1:11" x14ac:dyDescent="0.25">
      <c r="A234" s="148"/>
      <c r="B234" s="149"/>
      <c r="C234" s="151"/>
      <c r="D234" s="151"/>
      <c r="E234" s="152"/>
      <c r="F234" s="151"/>
      <c r="G234" s="151"/>
      <c r="H234" s="151"/>
      <c r="I234" s="151"/>
      <c r="J234" s="147"/>
      <c r="K234" s="147"/>
    </row>
    <row r="235" spans="1:11" x14ac:dyDescent="0.25">
      <c r="A235" s="148"/>
      <c r="B235" s="149"/>
      <c r="C235" s="151"/>
      <c r="D235" s="151"/>
      <c r="E235" s="152"/>
      <c r="F235" s="151"/>
      <c r="G235" s="151"/>
      <c r="H235" s="151"/>
      <c r="I235" s="151"/>
      <c r="J235" s="147"/>
      <c r="K235" s="147"/>
    </row>
    <row r="236" spans="1:11" x14ac:dyDescent="0.25">
      <c r="A236" s="148"/>
      <c r="B236" s="149"/>
      <c r="C236" s="151"/>
      <c r="D236" s="151"/>
      <c r="E236" s="152"/>
      <c r="F236" s="151"/>
      <c r="G236" s="151"/>
      <c r="H236" s="151"/>
      <c r="I236" s="151"/>
      <c r="J236" s="147"/>
      <c r="K236" s="147"/>
    </row>
    <row r="237" spans="1:11" x14ac:dyDescent="0.25">
      <c r="A237" s="148"/>
      <c r="B237" s="149"/>
      <c r="C237" s="151"/>
      <c r="D237" s="151"/>
      <c r="E237" s="152"/>
      <c r="F237" s="151"/>
      <c r="G237" s="151"/>
      <c r="H237" s="151"/>
      <c r="I237" s="151"/>
      <c r="J237" s="147"/>
      <c r="K237" s="147"/>
    </row>
    <row r="238" spans="1:11" x14ac:dyDescent="0.25">
      <c r="A238" s="148"/>
      <c r="B238" s="149"/>
      <c r="C238" s="151"/>
      <c r="D238" s="151"/>
      <c r="E238" s="152"/>
      <c r="F238" s="151"/>
      <c r="G238" s="151"/>
      <c r="H238" s="151"/>
      <c r="I238" s="151"/>
      <c r="J238" s="147"/>
      <c r="K238" s="147"/>
    </row>
    <row r="239" spans="1:11" x14ac:dyDescent="0.25">
      <c r="A239" s="148"/>
      <c r="B239" s="149"/>
      <c r="C239" s="151"/>
      <c r="D239" s="151"/>
      <c r="E239" s="152"/>
      <c r="F239" s="151"/>
      <c r="G239" s="151"/>
      <c r="H239" s="151"/>
      <c r="I239" s="151"/>
      <c r="J239" s="147"/>
      <c r="K239" s="147"/>
    </row>
    <row r="240" spans="1:11" x14ac:dyDescent="0.25">
      <c r="A240" s="148"/>
      <c r="B240" s="149"/>
      <c r="C240" s="151"/>
      <c r="D240" s="151"/>
      <c r="E240" s="152"/>
      <c r="F240" s="151"/>
      <c r="G240" s="151"/>
      <c r="H240" s="151"/>
      <c r="I240" s="151"/>
      <c r="J240" s="147"/>
      <c r="K240" s="147"/>
    </row>
    <row r="241" spans="1:11" x14ac:dyDescent="0.25">
      <c r="A241" s="148"/>
      <c r="B241" s="149"/>
      <c r="C241" s="151"/>
      <c r="D241" s="151"/>
      <c r="E241" s="152"/>
      <c r="F241" s="151"/>
      <c r="G241" s="151"/>
      <c r="H241" s="151"/>
      <c r="I241" s="151"/>
      <c r="J241" s="147"/>
      <c r="K241" s="147"/>
    </row>
    <row r="242" spans="1:11" x14ac:dyDescent="0.25">
      <c r="A242" s="148"/>
      <c r="B242" s="149"/>
      <c r="C242" s="151"/>
      <c r="D242" s="151"/>
      <c r="E242" s="152"/>
      <c r="F242" s="151"/>
      <c r="G242" s="151"/>
      <c r="H242" s="151"/>
      <c r="I242" s="151"/>
      <c r="J242" s="147"/>
      <c r="K242" s="147"/>
    </row>
    <row r="243" spans="1:11" x14ac:dyDescent="0.25">
      <c r="A243" s="148"/>
      <c r="B243" s="149"/>
      <c r="C243" s="151"/>
      <c r="D243" s="151"/>
      <c r="E243" s="152"/>
      <c r="F243" s="151"/>
      <c r="G243" s="151"/>
      <c r="H243" s="151"/>
      <c r="I243" s="151"/>
      <c r="J243" s="147"/>
      <c r="K243" s="147"/>
    </row>
    <row r="244" spans="1:11" x14ac:dyDescent="0.25">
      <c r="A244" s="148"/>
      <c r="B244" s="149"/>
      <c r="C244" s="151"/>
      <c r="D244" s="151"/>
      <c r="E244" s="152"/>
      <c r="F244" s="151"/>
      <c r="G244" s="151"/>
      <c r="H244" s="151"/>
      <c r="I244" s="151"/>
      <c r="J244" s="147"/>
      <c r="K244" s="147"/>
    </row>
    <row r="245" spans="1:11" x14ac:dyDescent="0.25">
      <c r="A245" s="148"/>
      <c r="B245" s="149"/>
      <c r="C245" s="151"/>
      <c r="D245" s="151"/>
      <c r="E245" s="152"/>
      <c r="F245" s="151"/>
      <c r="G245" s="151"/>
      <c r="H245" s="151"/>
      <c r="I245" s="151"/>
      <c r="J245" s="147"/>
      <c r="K245" s="147"/>
    </row>
    <row r="246" spans="1:11" x14ac:dyDescent="0.25">
      <c r="A246" s="148"/>
      <c r="B246" s="149"/>
      <c r="C246" s="151"/>
      <c r="D246" s="151"/>
      <c r="E246" s="152"/>
      <c r="F246" s="151"/>
      <c r="G246" s="151"/>
      <c r="H246" s="151"/>
      <c r="I246" s="151"/>
      <c r="J246" s="147"/>
      <c r="K246" s="147"/>
    </row>
    <row r="247" spans="1:11" x14ac:dyDescent="0.25">
      <c r="A247" s="148"/>
      <c r="B247" s="149"/>
      <c r="C247" s="151"/>
      <c r="D247" s="151"/>
      <c r="E247" s="152"/>
      <c r="F247" s="151"/>
      <c r="G247" s="151"/>
      <c r="H247" s="151"/>
      <c r="I247" s="151"/>
      <c r="J247" s="147"/>
      <c r="K247" s="147"/>
    </row>
    <row r="248" spans="1:11" x14ac:dyDescent="0.25">
      <c r="A248" s="148"/>
      <c r="B248" s="149"/>
      <c r="C248" s="151"/>
      <c r="D248" s="151"/>
      <c r="E248" s="152"/>
      <c r="F248" s="151"/>
      <c r="G248" s="151"/>
      <c r="H248" s="151"/>
      <c r="I248" s="151"/>
      <c r="J248" s="147"/>
      <c r="K248" s="147"/>
    </row>
    <row r="249" spans="1:11" x14ac:dyDescent="0.25">
      <c r="A249" s="148"/>
      <c r="B249" s="149"/>
      <c r="C249" s="151"/>
      <c r="D249" s="151"/>
      <c r="E249" s="152"/>
      <c r="F249" s="151"/>
      <c r="G249" s="151"/>
      <c r="H249" s="151"/>
      <c r="I249" s="151"/>
      <c r="J249" s="147"/>
      <c r="K249" s="147"/>
    </row>
    <row r="250" spans="1:11" x14ac:dyDescent="0.25">
      <c r="A250" s="148"/>
      <c r="B250" s="149"/>
      <c r="C250" s="151"/>
      <c r="D250" s="151"/>
      <c r="E250" s="152"/>
      <c r="F250" s="151"/>
      <c r="G250" s="151"/>
      <c r="H250" s="151"/>
      <c r="I250" s="151"/>
      <c r="J250" s="147"/>
      <c r="K250" s="147"/>
    </row>
    <row r="251" spans="1:11" x14ac:dyDescent="0.25">
      <c r="A251" s="148"/>
      <c r="B251" s="149"/>
      <c r="C251" s="151"/>
      <c r="D251" s="151"/>
      <c r="E251" s="152"/>
      <c r="F251" s="151"/>
      <c r="G251" s="151"/>
      <c r="H251" s="151"/>
      <c r="I251" s="151"/>
      <c r="J251" s="147"/>
      <c r="K251" s="147"/>
    </row>
    <row r="252" spans="1:11" x14ac:dyDescent="0.25">
      <c r="A252" s="148"/>
      <c r="B252" s="149"/>
      <c r="C252" s="151"/>
      <c r="D252" s="151"/>
      <c r="E252" s="152"/>
      <c r="F252" s="151"/>
      <c r="G252" s="151"/>
      <c r="H252" s="151"/>
      <c r="I252" s="151"/>
      <c r="J252" s="147"/>
      <c r="K252" s="147"/>
    </row>
    <row r="253" spans="1:11" x14ac:dyDescent="0.25">
      <c r="A253" s="148"/>
      <c r="B253" s="149"/>
      <c r="C253" s="151"/>
      <c r="D253" s="151"/>
      <c r="E253" s="152"/>
      <c r="F253" s="151"/>
      <c r="G253" s="151"/>
      <c r="H253" s="151"/>
      <c r="I253" s="151"/>
      <c r="J253" s="147"/>
      <c r="K253" s="147"/>
    </row>
    <row r="254" spans="1:11" x14ac:dyDescent="0.25">
      <c r="A254" s="148"/>
      <c r="B254" s="149"/>
      <c r="C254" s="151"/>
      <c r="D254" s="151"/>
      <c r="E254" s="152"/>
      <c r="F254" s="151"/>
      <c r="G254" s="151"/>
      <c r="H254" s="151"/>
      <c r="I254" s="151"/>
      <c r="J254" s="147"/>
      <c r="K254" s="147"/>
    </row>
    <row r="255" spans="1:11" x14ac:dyDescent="0.25">
      <c r="A255" s="148"/>
      <c r="B255" s="149"/>
      <c r="C255" s="151"/>
      <c r="D255" s="151"/>
      <c r="E255" s="152"/>
      <c r="F255" s="151"/>
      <c r="G255" s="151"/>
      <c r="H255" s="151"/>
      <c r="I255" s="151"/>
      <c r="J255" s="147"/>
      <c r="K255" s="147"/>
    </row>
    <row r="256" spans="1:11" x14ac:dyDescent="0.25">
      <c r="A256" s="148"/>
      <c r="B256" s="149"/>
      <c r="C256" s="151"/>
      <c r="D256" s="151"/>
      <c r="E256" s="152"/>
      <c r="F256" s="151"/>
      <c r="G256" s="151"/>
      <c r="H256" s="151"/>
      <c r="I256" s="151"/>
      <c r="J256" s="147"/>
      <c r="K256" s="147"/>
    </row>
    <row r="257" spans="1:11" x14ac:dyDescent="0.25">
      <c r="A257" s="148"/>
      <c r="B257" s="149"/>
      <c r="C257" s="151"/>
      <c r="D257" s="151"/>
      <c r="E257" s="152"/>
      <c r="F257" s="151"/>
      <c r="G257" s="151"/>
      <c r="H257" s="151"/>
      <c r="I257" s="151"/>
      <c r="J257" s="147"/>
      <c r="K257" s="147"/>
    </row>
    <row r="258" spans="1:11" x14ac:dyDescent="0.25">
      <c r="A258" s="148"/>
      <c r="B258" s="149"/>
      <c r="C258" s="151"/>
      <c r="D258" s="151"/>
      <c r="E258" s="152"/>
      <c r="F258" s="151"/>
      <c r="G258" s="151"/>
      <c r="H258" s="151"/>
      <c r="I258" s="151"/>
      <c r="J258" s="147"/>
      <c r="K258" s="147"/>
    </row>
    <row r="259" spans="1:11" x14ac:dyDescent="0.25">
      <c r="A259" s="148"/>
      <c r="B259" s="149"/>
      <c r="C259" s="151"/>
      <c r="D259" s="151"/>
      <c r="E259" s="152"/>
      <c r="F259" s="151"/>
      <c r="G259" s="151"/>
      <c r="H259" s="151"/>
      <c r="I259" s="151"/>
      <c r="J259" s="147"/>
      <c r="K259" s="147"/>
    </row>
    <row r="260" spans="1:11" x14ac:dyDescent="0.25">
      <c r="A260" s="148"/>
      <c r="B260" s="149"/>
      <c r="C260" s="151"/>
      <c r="D260" s="151"/>
      <c r="E260" s="152"/>
      <c r="F260" s="151"/>
      <c r="G260" s="151"/>
      <c r="H260" s="151"/>
      <c r="I260" s="151"/>
      <c r="J260" s="147"/>
      <c r="K260" s="147"/>
    </row>
    <row r="261" spans="1:11" x14ac:dyDescent="0.25">
      <c r="A261" s="148"/>
      <c r="B261" s="149"/>
      <c r="C261" s="151"/>
      <c r="D261" s="151"/>
      <c r="E261" s="152"/>
      <c r="F261" s="151"/>
      <c r="G261" s="151"/>
      <c r="H261" s="151"/>
      <c r="I261" s="151"/>
      <c r="J261" s="147"/>
      <c r="K261" s="147"/>
    </row>
    <row r="262" spans="1:11" x14ac:dyDescent="0.25">
      <c r="A262" s="148"/>
      <c r="B262" s="149"/>
      <c r="C262" s="151"/>
      <c r="D262" s="151"/>
      <c r="E262" s="152"/>
      <c r="F262" s="151"/>
      <c r="G262" s="151"/>
      <c r="H262" s="151"/>
      <c r="I262" s="151"/>
      <c r="J262" s="147"/>
      <c r="K262" s="147"/>
    </row>
    <row r="263" spans="1:11" x14ac:dyDescent="0.25">
      <c r="A263" s="148"/>
      <c r="B263" s="149"/>
      <c r="C263" s="151"/>
      <c r="D263" s="151"/>
      <c r="E263" s="152"/>
      <c r="F263" s="151"/>
      <c r="G263" s="151"/>
      <c r="H263" s="151"/>
      <c r="I263" s="151"/>
      <c r="J263" s="147"/>
      <c r="K263" s="147"/>
    </row>
    <row r="264" spans="1:11" x14ac:dyDescent="0.25">
      <c r="A264" s="148"/>
      <c r="B264" s="149"/>
      <c r="C264" s="151"/>
      <c r="D264" s="151"/>
      <c r="E264" s="152"/>
      <c r="F264" s="151"/>
      <c r="G264" s="151"/>
      <c r="H264" s="151"/>
      <c r="I264" s="151"/>
      <c r="J264" s="147"/>
      <c r="K264" s="147"/>
    </row>
    <row r="265" spans="1:11" x14ac:dyDescent="0.25">
      <c r="A265" s="148"/>
      <c r="B265" s="149"/>
      <c r="C265" s="151"/>
      <c r="D265" s="151"/>
      <c r="E265" s="152"/>
      <c r="F265" s="151"/>
      <c r="G265" s="151"/>
      <c r="H265" s="151"/>
      <c r="I265" s="151"/>
      <c r="J265" s="147"/>
      <c r="K265" s="147"/>
    </row>
    <row r="266" spans="1:11" x14ac:dyDescent="0.25">
      <c r="A266" s="148"/>
      <c r="B266" s="149"/>
      <c r="C266" s="151"/>
      <c r="D266" s="151"/>
      <c r="E266" s="152"/>
      <c r="F266" s="151"/>
      <c r="G266" s="151"/>
      <c r="H266" s="151"/>
      <c r="I266" s="151"/>
      <c r="J266" s="147"/>
      <c r="K266" s="147"/>
    </row>
    <row r="267" spans="1:11" x14ac:dyDescent="0.25">
      <c r="A267" s="148"/>
      <c r="B267" s="149"/>
      <c r="C267" s="151"/>
      <c r="D267" s="151"/>
      <c r="E267" s="152"/>
      <c r="F267" s="151"/>
      <c r="G267" s="151"/>
      <c r="H267" s="151"/>
      <c r="I267" s="151"/>
      <c r="J267" s="147"/>
      <c r="K267" s="147"/>
    </row>
    <row r="268" spans="1:11" x14ac:dyDescent="0.25">
      <c r="A268" s="148"/>
      <c r="B268" s="149"/>
      <c r="C268" s="151"/>
      <c r="D268" s="151"/>
      <c r="E268" s="152"/>
      <c r="F268" s="151"/>
      <c r="G268" s="151"/>
      <c r="H268" s="151"/>
      <c r="I268" s="151"/>
      <c r="J268" s="147"/>
      <c r="K268" s="147"/>
    </row>
    <row r="269" spans="1:11" x14ac:dyDescent="0.25">
      <c r="A269" s="148"/>
      <c r="B269" s="149"/>
      <c r="C269" s="151"/>
      <c r="D269" s="151"/>
      <c r="E269" s="152"/>
      <c r="F269" s="151"/>
      <c r="G269" s="151"/>
      <c r="H269" s="151"/>
      <c r="I269" s="151"/>
      <c r="J269" s="147"/>
      <c r="K269" s="147"/>
    </row>
    <row r="270" spans="1:11" x14ac:dyDescent="0.25">
      <c r="A270" s="148"/>
      <c r="B270" s="149"/>
      <c r="C270" s="151"/>
      <c r="D270" s="151"/>
      <c r="E270" s="152"/>
      <c r="F270" s="151"/>
      <c r="G270" s="151"/>
      <c r="H270" s="151"/>
      <c r="I270" s="151"/>
      <c r="J270" s="147"/>
      <c r="K270" s="147"/>
    </row>
    <row r="271" spans="1:11" x14ac:dyDescent="0.25">
      <c r="A271" s="148"/>
      <c r="B271" s="149"/>
      <c r="C271" s="151"/>
      <c r="D271" s="151"/>
      <c r="E271" s="152"/>
      <c r="F271" s="151"/>
      <c r="G271" s="151"/>
      <c r="H271" s="151"/>
      <c r="I271" s="151"/>
      <c r="J271" s="147"/>
      <c r="K271" s="147"/>
    </row>
    <row r="272" spans="1:11" x14ac:dyDescent="0.25">
      <c r="A272" s="148"/>
      <c r="B272" s="149"/>
      <c r="C272" s="151"/>
      <c r="D272" s="151"/>
      <c r="E272" s="152"/>
      <c r="F272" s="151"/>
      <c r="G272" s="151"/>
      <c r="H272" s="151"/>
      <c r="I272" s="151"/>
      <c r="J272" s="147"/>
      <c r="K272" s="147"/>
    </row>
    <row r="273" spans="1:11" x14ac:dyDescent="0.25">
      <c r="A273" s="148"/>
      <c r="B273" s="149"/>
      <c r="C273" s="151"/>
      <c r="D273" s="151"/>
      <c r="E273" s="152"/>
      <c r="F273" s="151"/>
      <c r="G273" s="151"/>
      <c r="H273" s="151"/>
      <c r="I273" s="151"/>
      <c r="J273" s="147"/>
      <c r="K273" s="147"/>
    </row>
    <row r="274" spans="1:11" x14ac:dyDescent="0.25">
      <c r="A274" s="148"/>
      <c r="B274" s="149"/>
      <c r="C274" s="151"/>
      <c r="D274" s="151"/>
      <c r="E274" s="152"/>
      <c r="F274" s="151"/>
      <c r="G274" s="151"/>
      <c r="H274" s="151"/>
      <c r="I274" s="151"/>
      <c r="J274" s="147"/>
      <c r="K274" s="147"/>
    </row>
    <row r="275" spans="1:11" x14ac:dyDescent="0.25">
      <c r="A275" s="148"/>
      <c r="B275" s="149"/>
      <c r="C275" s="151"/>
      <c r="D275" s="151"/>
      <c r="E275" s="152"/>
      <c r="F275" s="151"/>
      <c r="G275" s="151"/>
      <c r="H275" s="151"/>
      <c r="I275" s="151"/>
      <c r="J275" s="147"/>
      <c r="K275" s="147"/>
    </row>
    <row r="276" spans="1:11" x14ac:dyDescent="0.25">
      <c r="A276" s="148"/>
      <c r="B276" s="149"/>
      <c r="C276" s="151"/>
      <c r="D276" s="151"/>
      <c r="E276" s="152"/>
      <c r="F276" s="151"/>
      <c r="G276" s="151"/>
      <c r="H276" s="151"/>
      <c r="I276" s="151"/>
      <c r="J276" s="147"/>
      <c r="K276" s="147"/>
    </row>
    <row r="277" spans="1:11" x14ac:dyDescent="0.25">
      <c r="A277" s="148"/>
      <c r="B277" s="149"/>
      <c r="C277" s="151"/>
      <c r="D277" s="151"/>
      <c r="E277" s="152"/>
      <c r="F277" s="151"/>
      <c r="G277" s="151"/>
      <c r="H277" s="151"/>
      <c r="I277" s="151"/>
      <c r="J277" s="147"/>
      <c r="K277" s="147"/>
    </row>
    <row r="278" spans="1:11" x14ac:dyDescent="0.25">
      <c r="A278" s="148"/>
      <c r="B278" s="149"/>
      <c r="C278" s="151"/>
      <c r="D278" s="151"/>
      <c r="E278" s="152"/>
      <c r="F278" s="151"/>
      <c r="G278" s="151"/>
      <c r="H278" s="151"/>
      <c r="I278" s="151"/>
      <c r="J278" s="147"/>
      <c r="K278" s="147"/>
    </row>
    <row r="279" spans="1:11" x14ac:dyDescent="0.25">
      <c r="A279" s="148">
        <f t="shared" ref="A279:A310" si="49">IF(Values_Entered,A278+1,"")</f>
        <v>1</v>
      </c>
      <c r="B279" s="149">
        <f t="shared" ref="B279:B310" si="50">IF(Pay_Num&lt;&gt;"",DATE(YEAR(B278),MONTH(B278)+1,DAY(B278)),"")</f>
        <v>31</v>
      </c>
      <c r="C279" s="151">
        <f t="shared" ref="C279:C310" si="51">IF(Pay_Num&lt;&gt;"",I278,"")</f>
        <v>0</v>
      </c>
      <c r="D279" s="151">
        <f t="shared" ref="D279:D310" si="52">IF(Pay_Num&lt;&gt;"",Scheduled_Monthly_Payment,"")</f>
        <v>101.98125832657028</v>
      </c>
      <c r="E279" s="152">
        <f t="shared" ref="E279:E310" si="53">IF(Pay_Num&lt;&gt;"",Scheduled_Extra_Payments,"")</f>
        <v>0</v>
      </c>
      <c r="F279" s="151">
        <f t="shared" ref="F279:F310" si="54">IF(Pay_Num&lt;&gt;"",Sched_Pay+Extra_Pay,"")</f>
        <v>101.98125832657028</v>
      </c>
      <c r="G279" s="151">
        <f t="shared" ref="G279:G310" si="55">IF(Pay_Num&lt;&gt;"",Total_Pay-Int,"")</f>
        <v>101.98125832657028</v>
      </c>
      <c r="H279" s="151">
        <f t="shared" ref="H279:H310" si="56">IF(Pay_Num&lt;&gt;"",Beg_Bal*Interest_Rate/12,"")</f>
        <v>0</v>
      </c>
      <c r="I279" s="151">
        <f t="shared" ref="I279:I310" si="57">IF(Pay_Num&lt;&gt;"",Beg_Bal-Princ,"")</f>
        <v>-101.98125832657028</v>
      </c>
      <c r="J279" s="147"/>
      <c r="K279" s="147"/>
    </row>
    <row r="280" spans="1:11" x14ac:dyDescent="0.25">
      <c r="A280" s="148">
        <f t="shared" si="49"/>
        <v>2</v>
      </c>
      <c r="B280" s="149">
        <f t="shared" si="50"/>
        <v>62</v>
      </c>
      <c r="C280" s="151">
        <f t="shared" si="51"/>
        <v>-101.98125832657028</v>
      </c>
      <c r="D280" s="151">
        <f t="shared" si="52"/>
        <v>101.98125832657028</v>
      </c>
      <c r="E280" s="152">
        <f t="shared" si="53"/>
        <v>0</v>
      </c>
      <c r="F280" s="151">
        <f t="shared" si="54"/>
        <v>101.98125832657028</v>
      </c>
      <c r="G280" s="151">
        <f t="shared" si="55"/>
        <v>102.68237947756546</v>
      </c>
      <c r="H280" s="151">
        <f t="shared" si="56"/>
        <v>-0.70112115099517069</v>
      </c>
      <c r="I280" s="151">
        <f t="shared" si="57"/>
        <v>-204.66363780413576</v>
      </c>
      <c r="J280" s="147"/>
      <c r="K280" s="147"/>
    </row>
    <row r="281" spans="1:11" x14ac:dyDescent="0.25">
      <c r="A281" s="148">
        <f t="shared" si="49"/>
        <v>3</v>
      </c>
      <c r="B281" s="149">
        <f t="shared" si="50"/>
        <v>93</v>
      </c>
      <c r="C281" s="151">
        <f t="shared" si="51"/>
        <v>-204.66363780413576</v>
      </c>
      <c r="D281" s="151">
        <f t="shared" si="52"/>
        <v>101.98125832657028</v>
      </c>
      <c r="E281" s="152">
        <f t="shared" si="53"/>
        <v>0</v>
      </c>
      <c r="F281" s="151">
        <f t="shared" si="54"/>
        <v>101.98125832657028</v>
      </c>
      <c r="G281" s="151">
        <f t="shared" si="55"/>
        <v>103.38832083647372</v>
      </c>
      <c r="H281" s="151">
        <f t="shared" si="56"/>
        <v>-1.4070625099034333</v>
      </c>
      <c r="I281" s="151">
        <f t="shared" si="57"/>
        <v>-308.05195864060948</v>
      </c>
      <c r="J281" s="147"/>
      <c r="K281" s="147"/>
    </row>
    <row r="282" spans="1:11" x14ac:dyDescent="0.25">
      <c r="A282" s="148">
        <f t="shared" si="49"/>
        <v>4</v>
      </c>
      <c r="B282" s="149">
        <f t="shared" si="50"/>
        <v>123</v>
      </c>
      <c r="C282" s="151">
        <f t="shared" si="51"/>
        <v>-308.05195864060948</v>
      </c>
      <c r="D282" s="151">
        <f t="shared" si="52"/>
        <v>101.98125832657028</v>
      </c>
      <c r="E282" s="152">
        <f t="shared" si="53"/>
        <v>0</v>
      </c>
      <c r="F282" s="151">
        <f t="shared" si="54"/>
        <v>101.98125832657028</v>
      </c>
      <c r="G282" s="151">
        <f t="shared" si="55"/>
        <v>104.09911554222447</v>
      </c>
      <c r="H282" s="151">
        <f t="shared" si="56"/>
        <v>-2.1178572156541904</v>
      </c>
      <c r="I282" s="151">
        <f t="shared" si="57"/>
        <v>-412.15107418283395</v>
      </c>
      <c r="J282" s="147"/>
      <c r="K282" s="147"/>
    </row>
    <row r="283" spans="1:11" x14ac:dyDescent="0.25">
      <c r="A283" s="148">
        <f t="shared" si="49"/>
        <v>5</v>
      </c>
      <c r="B283" s="149">
        <f t="shared" si="50"/>
        <v>154</v>
      </c>
      <c r="C283" s="151">
        <f t="shared" si="51"/>
        <v>-412.15107418283395</v>
      </c>
      <c r="D283" s="151">
        <f t="shared" si="52"/>
        <v>101.98125832657028</v>
      </c>
      <c r="E283" s="152">
        <f t="shared" si="53"/>
        <v>0</v>
      </c>
      <c r="F283" s="151">
        <f t="shared" si="54"/>
        <v>101.98125832657028</v>
      </c>
      <c r="G283" s="151">
        <f t="shared" si="55"/>
        <v>104.81479696157727</v>
      </c>
      <c r="H283" s="151">
        <f t="shared" si="56"/>
        <v>-2.8335386350069833</v>
      </c>
      <c r="I283" s="151">
        <f t="shared" si="57"/>
        <v>-516.96587114441127</v>
      </c>
      <c r="J283" s="147"/>
      <c r="K283" s="147"/>
    </row>
    <row r="284" spans="1:11" x14ac:dyDescent="0.25">
      <c r="A284" s="148">
        <f t="shared" si="49"/>
        <v>6</v>
      </c>
      <c r="B284" s="149">
        <f t="shared" si="50"/>
        <v>184</v>
      </c>
      <c r="C284" s="151">
        <f t="shared" si="51"/>
        <v>-516.96587114441127</v>
      </c>
      <c r="D284" s="151">
        <f t="shared" si="52"/>
        <v>101.98125832657028</v>
      </c>
      <c r="E284" s="152">
        <f t="shared" si="53"/>
        <v>0</v>
      </c>
      <c r="F284" s="151">
        <f t="shared" si="54"/>
        <v>101.98125832657028</v>
      </c>
      <c r="G284" s="151">
        <f t="shared" si="55"/>
        <v>105.53539869068811</v>
      </c>
      <c r="H284" s="151">
        <f t="shared" si="56"/>
        <v>-3.5541403641178277</v>
      </c>
      <c r="I284" s="151">
        <f t="shared" si="57"/>
        <v>-622.50126983509938</v>
      </c>
      <c r="J284" s="147"/>
      <c r="K284" s="147"/>
    </row>
    <row r="285" spans="1:11" x14ac:dyDescent="0.25">
      <c r="A285" s="148">
        <f t="shared" si="49"/>
        <v>7</v>
      </c>
      <c r="B285" s="149">
        <f t="shared" si="50"/>
        <v>215</v>
      </c>
      <c r="C285" s="151">
        <f t="shared" si="51"/>
        <v>-622.50126983509938</v>
      </c>
      <c r="D285" s="151">
        <f t="shared" si="52"/>
        <v>101.98125832657028</v>
      </c>
      <c r="E285" s="152">
        <f t="shared" si="53"/>
        <v>0</v>
      </c>
      <c r="F285" s="151">
        <f t="shared" si="54"/>
        <v>101.98125832657028</v>
      </c>
      <c r="G285" s="151">
        <f t="shared" si="55"/>
        <v>106.2609545566866</v>
      </c>
      <c r="H285" s="151">
        <f t="shared" si="56"/>
        <v>-4.2796962301163086</v>
      </c>
      <c r="I285" s="151">
        <f t="shared" si="57"/>
        <v>-728.76222439178594</v>
      </c>
      <c r="J285" s="147"/>
      <c r="K285" s="147"/>
    </row>
    <row r="286" spans="1:11" x14ac:dyDescent="0.25">
      <c r="A286" s="148">
        <f t="shared" si="49"/>
        <v>8</v>
      </c>
      <c r="B286" s="149">
        <f t="shared" si="50"/>
        <v>246</v>
      </c>
      <c r="C286" s="151">
        <f t="shared" si="51"/>
        <v>-728.76222439178594</v>
      </c>
      <c r="D286" s="151">
        <f t="shared" si="52"/>
        <v>101.98125832657028</v>
      </c>
      <c r="E286" s="152">
        <f t="shared" si="53"/>
        <v>0</v>
      </c>
      <c r="F286" s="151">
        <f t="shared" si="54"/>
        <v>101.98125832657028</v>
      </c>
      <c r="G286" s="151">
        <f t="shared" si="55"/>
        <v>106.99149861926381</v>
      </c>
      <c r="H286" s="151">
        <f t="shared" si="56"/>
        <v>-5.0102402926935286</v>
      </c>
      <c r="I286" s="151">
        <f t="shared" si="57"/>
        <v>-835.75372301104971</v>
      </c>
      <c r="J286" s="147"/>
      <c r="K286" s="147"/>
    </row>
    <row r="287" spans="1:11" x14ac:dyDescent="0.25">
      <c r="A287" s="148">
        <f t="shared" si="49"/>
        <v>9</v>
      </c>
      <c r="B287" s="149">
        <f t="shared" si="50"/>
        <v>276</v>
      </c>
      <c r="C287" s="151">
        <f t="shared" si="51"/>
        <v>-835.75372301104971</v>
      </c>
      <c r="D287" s="151">
        <f t="shared" si="52"/>
        <v>101.98125832657028</v>
      </c>
      <c r="E287" s="152">
        <f t="shared" si="53"/>
        <v>0</v>
      </c>
      <c r="F287" s="151">
        <f t="shared" si="54"/>
        <v>101.98125832657028</v>
      </c>
      <c r="G287" s="151">
        <f t="shared" si="55"/>
        <v>107.72706517227125</v>
      </c>
      <c r="H287" s="151">
        <f t="shared" si="56"/>
        <v>-5.7458068457009679</v>
      </c>
      <c r="I287" s="151">
        <f t="shared" si="57"/>
        <v>-943.48078818332101</v>
      </c>
      <c r="J287" s="147"/>
      <c r="K287" s="147"/>
    </row>
    <row r="288" spans="1:11" x14ac:dyDescent="0.25">
      <c r="A288" s="148">
        <f t="shared" si="49"/>
        <v>10</v>
      </c>
      <c r="B288" s="149">
        <f t="shared" si="50"/>
        <v>307</v>
      </c>
      <c r="C288" s="151">
        <f t="shared" si="51"/>
        <v>-943.48078818332101</v>
      </c>
      <c r="D288" s="151">
        <f t="shared" si="52"/>
        <v>101.98125832657028</v>
      </c>
      <c r="E288" s="152">
        <f t="shared" si="53"/>
        <v>0</v>
      </c>
      <c r="F288" s="151">
        <f t="shared" si="54"/>
        <v>101.98125832657028</v>
      </c>
      <c r="G288" s="151">
        <f t="shared" si="55"/>
        <v>108.46768874533062</v>
      </c>
      <c r="H288" s="151">
        <f t="shared" si="56"/>
        <v>-6.4864304187603317</v>
      </c>
      <c r="I288" s="151">
        <f t="shared" si="57"/>
        <v>-1051.9484769286516</v>
      </c>
      <c r="J288" s="147"/>
      <c r="K288" s="147"/>
    </row>
    <row r="289" spans="1:11" x14ac:dyDescent="0.25">
      <c r="A289" s="148">
        <f t="shared" si="49"/>
        <v>11</v>
      </c>
      <c r="B289" s="149">
        <f t="shared" si="50"/>
        <v>337</v>
      </c>
      <c r="C289" s="151">
        <f t="shared" si="51"/>
        <v>-1051.9484769286516</v>
      </c>
      <c r="D289" s="151">
        <f t="shared" si="52"/>
        <v>101.98125832657028</v>
      </c>
      <c r="E289" s="152">
        <f t="shared" si="53"/>
        <v>0</v>
      </c>
      <c r="F289" s="151">
        <f t="shared" si="54"/>
        <v>101.98125832657028</v>
      </c>
      <c r="G289" s="151">
        <f t="shared" si="55"/>
        <v>109.21340410545477</v>
      </c>
      <c r="H289" s="151">
        <f t="shared" si="56"/>
        <v>-7.2321457788844805</v>
      </c>
      <c r="I289" s="151">
        <f t="shared" si="57"/>
        <v>-1161.1618810341065</v>
      </c>
      <c r="J289" s="147"/>
      <c r="K289" s="147"/>
    </row>
    <row r="290" spans="1:11" x14ac:dyDescent="0.25">
      <c r="A290" s="148">
        <f t="shared" si="49"/>
        <v>12</v>
      </c>
      <c r="B290" s="149">
        <f t="shared" si="50"/>
        <v>368</v>
      </c>
      <c r="C290" s="151">
        <f t="shared" si="51"/>
        <v>-1161.1618810341065</v>
      </c>
      <c r="D290" s="151">
        <f t="shared" si="52"/>
        <v>101.98125832657028</v>
      </c>
      <c r="E290" s="152">
        <f t="shared" si="53"/>
        <v>0</v>
      </c>
      <c r="F290" s="151">
        <f t="shared" si="54"/>
        <v>101.98125832657028</v>
      </c>
      <c r="G290" s="151">
        <f t="shared" si="55"/>
        <v>109.96424625867976</v>
      </c>
      <c r="H290" s="151">
        <f t="shared" si="56"/>
        <v>-7.9829879321094834</v>
      </c>
      <c r="I290" s="151">
        <f t="shared" si="57"/>
        <v>-1271.1261272927864</v>
      </c>
      <c r="J290" s="147"/>
      <c r="K290" s="147"/>
    </row>
    <row r="291" spans="1:11" x14ac:dyDescent="0.25">
      <c r="A291" s="148">
        <f t="shared" si="49"/>
        <v>13</v>
      </c>
      <c r="B291" s="149">
        <f t="shared" si="50"/>
        <v>399</v>
      </c>
      <c r="C291" s="151">
        <f t="shared" si="51"/>
        <v>-1271.1261272927864</v>
      </c>
      <c r="D291" s="151">
        <f t="shared" si="52"/>
        <v>101.98125832657028</v>
      </c>
      <c r="E291" s="152">
        <f t="shared" si="53"/>
        <v>0</v>
      </c>
      <c r="F291" s="151">
        <f t="shared" si="54"/>
        <v>101.98125832657028</v>
      </c>
      <c r="G291" s="151">
        <f t="shared" si="55"/>
        <v>110.7202504517082</v>
      </c>
      <c r="H291" s="151">
        <f t="shared" si="56"/>
        <v>-8.7389921251379068</v>
      </c>
      <c r="I291" s="151">
        <f t="shared" si="57"/>
        <v>-1381.8463777444945</v>
      </c>
      <c r="J291" s="147"/>
      <c r="K291" s="147"/>
    </row>
    <row r="292" spans="1:11" x14ac:dyDescent="0.25">
      <c r="A292" s="148">
        <f t="shared" si="49"/>
        <v>14</v>
      </c>
      <c r="B292" s="149">
        <f t="shared" si="50"/>
        <v>427</v>
      </c>
      <c r="C292" s="151">
        <f t="shared" si="51"/>
        <v>-1381.8463777444945</v>
      </c>
      <c r="D292" s="151">
        <f t="shared" si="52"/>
        <v>101.98125832657028</v>
      </c>
      <c r="E292" s="152">
        <f t="shared" si="53"/>
        <v>0</v>
      </c>
      <c r="F292" s="151">
        <f t="shared" si="54"/>
        <v>101.98125832657028</v>
      </c>
      <c r="G292" s="151">
        <f t="shared" si="55"/>
        <v>111.48145217356368</v>
      </c>
      <c r="H292" s="151">
        <f t="shared" si="56"/>
        <v>-9.5001938469933993</v>
      </c>
      <c r="I292" s="151">
        <f t="shared" si="57"/>
        <v>-1493.3278299180581</v>
      </c>
      <c r="J292" s="147"/>
      <c r="K292" s="147"/>
    </row>
    <row r="293" spans="1:11" x14ac:dyDescent="0.25">
      <c r="A293" s="148">
        <f t="shared" si="49"/>
        <v>15</v>
      </c>
      <c r="B293" s="149">
        <f t="shared" si="50"/>
        <v>458</v>
      </c>
      <c r="C293" s="151">
        <f t="shared" si="51"/>
        <v>-1493.3278299180581</v>
      </c>
      <c r="D293" s="151">
        <f t="shared" si="52"/>
        <v>101.98125832657028</v>
      </c>
      <c r="E293" s="152">
        <f t="shared" si="53"/>
        <v>0</v>
      </c>
      <c r="F293" s="151">
        <f t="shared" si="54"/>
        <v>101.98125832657028</v>
      </c>
      <c r="G293" s="151">
        <f t="shared" si="55"/>
        <v>112.24788715725694</v>
      </c>
      <c r="H293" s="151">
        <f t="shared" si="56"/>
        <v>-10.266628830686651</v>
      </c>
      <c r="I293" s="151">
        <f t="shared" si="57"/>
        <v>-1605.575717075315</v>
      </c>
      <c r="J293" s="147"/>
      <c r="K293" s="147"/>
    </row>
    <row r="294" spans="1:11" x14ac:dyDescent="0.25">
      <c r="A294" s="148">
        <f t="shared" si="49"/>
        <v>16</v>
      </c>
      <c r="B294" s="149">
        <f t="shared" si="50"/>
        <v>488</v>
      </c>
      <c r="C294" s="151">
        <f t="shared" si="51"/>
        <v>-1605.575717075315</v>
      </c>
      <c r="D294" s="151">
        <f t="shared" si="52"/>
        <v>101.98125832657028</v>
      </c>
      <c r="E294" s="152">
        <f t="shared" si="53"/>
        <v>0</v>
      </c>
      <c r="F294" s="151">
        <f t="shared" si="54"/>
        <v>101.98125832657028</v>
      </c>
      <c r="G294" s="151">
        <f t="shared" si="55"/>
        <v>113.01959138146307</v>
      </c>
      <c r="H294" s="151">
        <f t="shared" si="56"/>
        <v>-11.03833305489279</v>
      </c>
      <c r="I294" s="151">
        <f t="shared" si="57"/>
        <v>-1718.595308456778</v>
      </c>
      <c r="J294" s="147"/>
      <c r="K294" s="147"/>
    </row>
    <row r="295" spans="1:11" x14ac:dyDescent="0.25">
      <c r="A295" s="148">
        <f t="shared" si="49"/>
        <v>17</v>
      </c>
      <c r="B295" s="149">
        <f t="shared" si="50"/>
        <v>519</v>
      </c>
      <c r="C295" s="151">
        <f t="shared" si="51"/>
        <v>-1718.595308456778</v>
      </c>
      <c r="D295" s="151">
        <f t="shared" si="52"/>
        <v>101.98125832657028</v>
      </c>
      <c r="E295" s="152">
        <f t="shared" si="53"/>
        <v>0</v>
      </c>
      <c r="F295" s="151">
        <f t="shared" si="54"/>
        <v>101.98125832657028</v>
      </c>
      <c r="G295" s="151">
        <f t="shared" si="55"/>
        <v>113.79660107221063</v>
      </c>
      <c r="H295" s="151">
        <f t="shared" si="56"/>
        <v>-11.815342745640349</v>
      </c>
      <c r="I295" s="151">
        <f t="shared" si="57"/>
        <v>-1832.3919095289887</v>
      </c>
      <c r="J295" s="147"/>
      <c r="K295" s="147"/>
    </row>
    <row r="296" spans="1:11" x14ac:dyDescent="0.25">
      <c r="A296" s="148">
        <f t="shared" si="49"/>
        <v>18</v>
      </c>
      <c r="B296" s="149">
        <f t="shared" si="50"/>
        <v>549</v>
      </c>
      <c r="C296" s="151">
        <f t="shared" si="51"/>
        <v>-1832.3919095289887</v>
      </c>
      <c r="D296" s="151">
        <f t="shared" si="52"/>
        <v>101.98125832657028</v>
      </c>
      <c r="E296" s="152">
        <f t="shared" si="53"/>
        <v>0</v>
      </c>
      <c r="F296" s="151">
        <f t="shared" si="54"/>
        <v>101.98125832657028</v>
      </c>
      <c r="G296" s="151">
        <f t="shared" si="55"/>
        <v>114.57895270458208</v>
      </c>
      <c r="H296" s="151">
        <f t="shared" si="56"/>
        <v>-12.597694378011797</v>
      </c>
      <c r="I296" s="151">
        <f t="shared" si="57"/>
        <v>-1946.9708622335706</v>
      </c>
      <c r="J296" s="147"/>
      <c r="K296" s="147"/>
    </row>
    <row r="297" spans="1:11" x14ac:dyDescent="0.25">
      <c r="A297" s="148">
        <f t="shared" si="49"/>
        <v>19</v>
      </c>
      <c r="B297" s="149">
        <f t="shared" si="50"/>
        <v>580</v>
      </c>
      <c r="C297" s="151">
        <f t="shared" si="51"/>
        <v>-1946.9708622335706</v>
      </c>
      <c r="D297" s="151">
        <f t="shared" si="52"/>
        <v>101.98125832657028</v>
      </c>
      <c r="E297" s="152">
        <f t="shared" si="53"/>
        <v>0</v>
      </c>
      <c r="F297" s="151">
        <f t="shared" si="54"/>
        <v>101.98125832657028</v>
      </c>
      <c r="G297" s="151">
        <f t="shared" si="55"/>
        <v>115.36668300442608</v>
      </c>
      <c r="H297" s="151">
        <f t="shared" si="56"/>
        <v>-13.3854246778558</v>
      </c>
      <c r="I297" s="151">
        <f t="shared" si="57"/>
        <v>-2062.3375452379969</v>
      </c>
      <c r="J297" s="147"/>
      <c r="K297" s="147"/>
    </row>
    <row r="298" spans="1:11" x14ac:dyDescent="0.25">
      <c r="A298" s="148">
        <f t="shared" si="49"/>
        <v>20</v>
      </c>
      <c r="B298" s="149">
        <f t="shared" si="50"/>
        <v>611</v>
      </c>
      <c r="C298" s="151">
        <f t="shared" si="51"/>
        <v>-2062.3375452379969</v>
      </c>
      <c r="D298" s="151">
        <f t="shared" si="52"/>
        <v>101.98125832657028</v>
      </c>
      <c r="E298" s="152">
        <f t="shared" si="53"/>
        <v>0</v>
      </c>
      <c r="F298" s="151">
        <f t="shared" si="54"/>
        <v>101.98125832657028</v>
      </c>
      <c r="G298" s="151">
        <f t="shared" si="55"/>
        <v>116.15982895008152</v>
      </c>
      <c r="H298" s="151">
        <f t="shared" si="56"/>
        <v>-14.178570623511229</v>
      </c>
      <c r="I298" s="151">
        <f t="shared" si="57"/>
        <v>-2178.4973741880785</v>
      </c>
      <c r="J298" s="147"/>
      <c r="K298" s="147"/>
    </row>
    <row r="299" spans="1:11" x14ac:dyDescent="0.25">
      <c r="A299" s="148">
        <f t="shared" si="49"/>
        <v>21</v>
      </c>
      <c r="B299" s="149">
        <f t="shared" si="50"/>
        <v>641</v>
      </c>
      <c r="C299" s="151">
        <f t="shared" si="51"/>
        <v>-2178.4973741880785</v>
      </c>
      <c r="D299" s="151">
        <f t="shared" si="52"/>
        <v>101.98125832657028</v>
      </c>
      <c r="E299" s="152">
        <f t="shared" si="53"/>
        <v>0</v>
      </c>
      <c r="F299" s="151">
        <f t="shared" si="54"/>
        <v>101.98125832657028</v>
      </c>
      <c r="G299" s="151">
        <f t="shared" si="55"/>
        <v>116.95842777411332</v>
      </c>
      <c r="H299" s="151">
        <f t="shared" si="56"/>
        <v>-14.977169447543041</v>
      </c>
      <c r="I299" s="151">
        <f t="shared" si="57"/>
        <v>-2295.4558019621918</v>
      </c>
      <c r="J299" s="147"/>
      <c r="K299" s="147"/>
    </row>
    <row r="300" spans="1:11" x14ac:dyDescent="0.25">
      <c r="A300" s="148">
        <f t="shared" si="49"/>
        <v>22</v>
      </c>
      <c r="B300" s="149">
        <f t="shared" si="50"/>
        <v>672</v>
      </c>
      <c r="C300" s="151">
        <f t="shared" si="51"/>
        <v>-2295.4558019621918</v>
      </c>
      <c r="D300" s="151">
        <f t="shared" si="52"/>
        <v>101.98125832657028</v>
      </c>
      <c r="E300" s="152">
        <f t="shared" si="53"/>
        <v>0</v>
      </c>
      <c r="F300" s="151">
        <f t="shared" si="54"/>
        <v>101.98125832657028</v>
      </c>
      <c r="G300" s="151">
        <f t="shared" si="55"/>
        <v>117.76251696506036</v>
      </c>
      <c r="H300" s="151">
        <f t="shared" si="56"/>
        <v>-15.781258638490071</v>
      </c>
      <c r="I300" s="151">
        <f t="shared" si="57"/>
        <v>-2413.2183189272523</v>
      </c>
      <c r="J300" s="147"/>
      <c r="K300" s="147"/>
    </row>
    <row r="301" spans="1:11" x14ac:dyDescent="0.25">
      <c r="A301" s="148">
        <f t="shared" si="49"/>
        <v>23</v>
      </c>
      <c r="B301" s="149">
        <f t="shared" si="50"/>
        <v>702</v>
      </c>
      <c r="C301" s="151">
        <f t="shared" si="51"/>
        <v>-2413.2183189272523</v>
      </c>
      <c r="D301" s="151">
        <f t="shared" si="52"/>
        <v>101.98125832657028</v>
      </c>
      <c r="E301" s="152">
        <f t="shared" si="53"/>
        <v>0</v>
      </c>
      <c r="F301" s="151">
        <f t="shared" si="54"/>
        <v>101.98125832657028</v>
      </c>
      <c r="G301" s="151">
        <f t="shared" si="55"/>
        <v>118.57213426919515</v>
      </c>
      <c r="H301" s="151">
        <f t="shared" si="56"/>
        <v>-16.590875942624859</v>
      </c>
      <c r="I301" s="151">
        <f t="shared" si="57"/>
        <v>-2531.7904531964473</v>
      </c>
      <c r="J301" s="147"/>
      <c r="K301" s="147"/>
    </row>
    <row r="302" spans="1:11" x14ac:dyDescent="0.25">
      <c r="A302" s="148">
        <f t="shared" si="49"/>
        <v>24</v>
      </c>
      <c r="B302" s="149">
        <f t="shared" si="50"/>
        <v>733</v>
      </c>
      <c r="C302" s="151">
        <f t="shared" si="51"/>
        <v>-2531.7904531964473</v>
      </c>
      <c r="D302" s="151">
        <f t="shared" si="52"/>
        <v>101.98125832657028</v>
      </c>
      <c r="E302" s="152">
        <f t="shared" si="53"/>
        <v>0</v>
      </c>
      <c r="F302" s="151">
        <f t="shared" si="54"/>
        <v>101.98125832657028</v>
      </c>
      <c r="G302" s="151">
        <f t="shared" si="55"/>
        <v>119.38731769229585</v>
      </c>
      <c r="H302" s="151">
        <f t="shared" si="56"/>
        <v>-17.406059365725575</v>
      </c>
      <c r="I302" s="151">
        <f t="shared" si="57"/>
        <v>-2651.177770888743</v>
      </c>
      <c r="J302" s="147"/>
      <c r="K302" s="147"/>
    </row>
    <row r="303" spans="1:11" x14ac:dyDescent="0.25">
      <c r="A303" s="148">
        <f t="shared" si="49"/>
        <v>25</v>
      </c>
      <c r="B303" s="149">
        <f t="shared" si="50"/>
        <v>764</v>
      </c>
      <c r="C303" s="151">
        <f t="shared" si="51"/>
        <v>-2651.177770888743</v>
      </c>
      <c r="D303" s="151">
        <f t="shared" si="52"/>
        <v>101.98125832657028</v>
      </c>
      <c r="E303" s="152">
        <f t="shared" si="53"/>
        <v>0</v>
      </c>
      <c r="F303" s="151">
        <f t="shared" si="54"/>
        <v>101.98125832657028</v>
      </c>
      <c r="G303" s="151">
        <f t="shared" si="55"/>
        <v>120.2081055014304</v>
      </c>
      <c r="H303" s="151">
        <f t="shared" si="56"/>
        <v>-18.226847174860108</v>
      </c>
      <c r="I303" s="151">
        <f t="shared" si="57"/>
        <v>-2771.3858763901735</v>
      </c>
      <c r="J303" s="147"/>
      <c r="K303" s="147"/>
    </row>
    <row r="304" spans="1:11" x14ac:dyDescent="0.25">
      <c r="A304" s="148">
        <f t="shared" si="49"/>
        <v>26</v>
      </c>
      <c r="B304" s="149">
        <f t="shared" si="50"/>
        <v>792</v>
      </c>
      <c r="C304" s="151">
        <f t="shared" si="51"/>
        <v>-2771.3858763901735</v>
      </c>
      <c r="D304" s="151">
        <f t="shared" si="52"/>
        <v>101.98125832657028</v>
      </c>
      <c r="E304" s="152">
        <f t="shared" si="53"/>
        <v>0</v>
      </c>
      <c r="F304" s="151">
        <f t="shared" si="54"/>
        <v>101.98125832657028</v>
      </c>
      <c r="G304" s="151">
        <f t="shared" si="55"/>
        <v>121.03453622675272</v>
      </c>
      <c r="H304" s="151">
        <f t="shared" si="56"/>
        <v>-19.053277900182444</v>
      </c>
      <c r="I304" s="151">
        <f t="shared" si="57"/>
        <v>-2892.4204126169261</v>
      </c>
      <c r="J304" s="147"/>
      <c r="K304" s="147"/>
    </row>
    <row r="305" spans="1:11" x14ac:dyDescent="0.25">
      <c r="A305" s="148">
        <f t="shared" si="49"/>
        <v>27</v>
      </c>
      <c r="B305" s="149">
        <f t="shared" si="50"/>
        <v>823</v>
      </c>
      <c r="C305" s="151">
        <f t="shared" si="51"/>
        <v>-2892.4204126169261</v>
      </c>
      <c r="D305" s="151">
        <f t="shared" si="52"/>
        <v>101.98125832657028</v>
      </c>
      <c r="E305" s="152">
        <f t="shared" si="53"/>
        <v>0</v>
      </c>
      <c r="F305" s="151">
        <f t="shared" si="54"/>
        <v>101.98125832657028</v>
      </c>
      <c r="G305" s="151">
        <f t="shared" si="55"/>
        <v>121.86664866331165</v>
      </c>
      <c r="H305" s="151">
        <f t="shared" si="56"/>
        <v>-19.88539033674137</v>
      </c>
      <c r="I305" s="151">
        <f t="shared" si="57"/>
        <v>-3014.2870612802376</v>
      </c>
      <c r="J305" s="147"/>
      <c r="K305" s="147"/>
    </row>
    <row r="306" spans="1:11" x14ac:dyDescent="0.25">
      <c r="A306" s="148">
        <f t="shared" si="49"/>
        <v>28</v>
      </c>
      <c r="B306" s="149">
        <f t="shared" si="50"/>
        <v>853</v>
      </c>
      <c r="C306" s="151">
        <f t="shared" si="51"/>
        <v>-3014.2870612802376</v>
      </c>
      <c r="D306" s="151">
        <f t="shared" si="52"/>
        <v>101.98125832657028</v>
      </c>
      <c r="E306" s="152">
        <f t="shared" si="53"/>
        <v>0</v>
      </c>
      <c r="F306" s="151">
        <f t="shared" si="54"/>
        <v>101.98125832657028</v>
      </c>
      <c r="G306" s="151">
        <f t="shared" si="55"/>
        <v>122.70448187287192</v>
      </c>
      <c r="H306" s="151">
        <f t="shared" si="56"/>
        <v>-20.723223546301636</v>
      </c>
      <c r="I306" s="151">
        <f t="shared" si="57"/>
        <v>-3136.9915431531094</v>
      </c>
      <c r="J306" s="147"/>
      <c r="K306" s="147"/>
    </row>
    <row r="307" spans="1:11" x14ac:dyDescent="0.25">
      <c r="A307" s="148">
        <f t="shared" si="49"/>
        <v>29</v>
      </c>
      <c r="B307" s="149">
        <f t="shared" si="50"/>
        <v>884</v>
      </c>
      <c r="C307" s="151">
        <f t="shared" si="51"/>
        <v>-3136.9915431531094</v>
      </c>
      <c r="D307" s="151">
        <f t="shared" si="52"/>
        <v>101.98125832657028</v>
      </c>
      <c r="E307" s="152">
        <f t="shared" si="53"/>
        <v>0</v>
      </c>
      <c r="F307" s="151">
        <f t="shared" si="54"/>
        <v>101.98125832657028</v>
      </c>
      <c r="G307" s="151">
        <f t="shared" si="55"/>
        <v>123.54807518574792</v>
      </c>
      <c r="H307" s="151">
        <f t="shared" si="56"/>
        <v>-21.566816859177631</v>
      </c>
      <c r="I307" s="151">
        <f t="shared" si="57"/>
        <v>-3260.5396183388575</v>
      </c>
      <c r="J307" s="147"/>
      <c r="K307" s="147"/>
    </row>
    <row r="308" spans="1:11" x14ac:dyDescent="0.25">
      <c r="A308" s="148">
        <f t="shared" si="49"/>
        <v>30</v>
      </c>
      <c r="B308" s="149">
        <f t="shared" si="50"/>
        <v>914</v>
      </c>
      <c r="C308" s="151">
        <f t="shared" si="51"/>
        <v>-3260.5396183388575</v>
      </c>
      <c r="D308" s="151">
        <f t="shared" si="52"/>
        <v>101.98125832657028</v>
      </c>
      <c r="E308" s="152">
        <f t="shared" si="53"/>
        <v>0</v>
      </c>
      <c r="F308" s="151">
        <f t="shared" si="54"/>
        <v>101.98125832657028</v>
      </c>
      <c r="G308" s="151">
        <f t="shared" si="55"/>
        <v>124.39746820264993</v>
      </c>
      <c r="H308" s="151">
        <f t="shared" si="56"/>
        <v>-22.416209876079648</v>
      </c>
      <c r="I308" s="151">
        <f t="shared" si="57"/>
        <v>-3384.9370865415076</v>
      </c>
      <c r="J308" s="147"/>
      <c r="K308" s="147"/>
    </row>
    <row r="309" spans="1:11" x14ac:dyDescent="0.25">
      <c r="A309" s="148">
        <f t="shared" si="49"/>
        <v>31</v>
      </c>
      <c r="B309" s="149">
        <f t="shared" si="50"/>
        <v>945</v>
      </c>
      <c r="C309" s="151">
        <f t="shared" si="51"/>
        <v>-3384.9370865415076</v>
      </c>
      <c r="D309" s="151">
        <f t="shared" si="52"/>
        <v>101.98125832657028</v>
      </c>
      <c r="E309" s="152">
        <f t="shared" si="53"/>
        <v>0</v>
      </c>
      <c r="F309" s="151">
        <f t="shared" si="54"/>
        <v>101.98125832657028</v>
      </c>
      <c r="G309" s="151">
        <f t="shared" si="55"/>
        <v>125.25270079654315</v>
      </c>
      <c r="H309" s="151">
        <f t="shared" si="56"/>
        <v>-23.271442469972868</v>
      </c>
      <c r="I309" s="151">
        <f t="shared" si="57"/>
        <v>-3510.1897873380508</v>
      </c>
      <c r="J309" s="147"/>
      <c r="K309" s="147"/>
    </row>
    <row r="310" spans="1:11" x14ac:dyDescent="0.25">
      <c r="A310" s="148">
        <f t="shared" si="49"/>
        <v>32</v>
      </c>
      <c r="B310" s="149">
        <f t="shared" si="50"/>
        <v>976</v>
      </c>
      <c r="C310" s="151">
        <f t="shared" si="51"/>
        <v>-3510.1897873380508</v>
      </c>
      <c r="D310" s="151">
        <f t="shared" si="52"/>
        <v>101.98125832657028</v>
      </c>
      <c r="E310" s="152">
        <f t="shared" si="53"/>
        <v>0</v>
      </c>
      <c r="F310" s="151">
        <f t="shared" si="54"/>
        <v>101.98125832657028</v>
      </c>
      <c r="G310" s="151">
        <f t="shared" si="55"/>
        <v>126.11381311451939</v>
      </c>
      <c r="H310" s="151">
        <f t="shared" si="56"/>
        <v>-24.1325547879491</v>
      </c>
      <c r="I310" s="151">
        <f t="shared" si="57"/>
        <v>-3636.3036004525702</v>
      </c>
      <c r="J310" s="147"/>
      <c r="K310" s="147"/>
    </row>
    <row r="311" spans="1:11" x14ac:dyDescent="0.25">
      <c r="A311" s="148">
        <f t="shared" ref="A311:A342" si="58">IF(Values_Entered,A310+1,"")</f>
        <v>33</v>
      </c>
      <c r="B311" s="149">
        <f t="shared" ref="B311:B342" si="59">IF(Pay_Num&lt;&gt;"",DATE(YEAR(B310),MONTH(B310)+1,DAY(B310)),"")</f>
        <v>1006</v>
      </c>
      <c r="C311" s="151">
        <f t="shared" ref="C311:C342" si="60">IF(Pay_Num&lt;&gt;"",I310,"")</f>
        <v>-3636.3036004525702</v>
      </c>
      <c r="D311" s="151">
        <f t="shared" ref="D311:D342" si="61">IF(Pay_Num&lt;&gt;"",Scheduled_Monthly_Payment,"")</f>
        <v>101.98125832657028</v>
      </c>
      <c r="E311" s="152">
        <f t="shared" ref="E311:E342" si="62">IF(Pay_Num&lt;&gt;"",Scheduled_Extra_Payments,"")</f>
        <v>0</v>
      </c>
      <c r="F311" s="151">
        <f t="shared" ref="F311:F342" si="63">IF(Pay_Num&lt;&gt;"",Sched_Pay+Extra_Pay,"")</f>
        <v>101.98125832657028</v>
      </c>
      <c r="G311" s="151">
        <f t="shared" ref="G311:G342" si="64">IF(Pay_Num&lt;&gt;"",Total_Pay-Int,"")</f>
        <v>126.9808455796817</v>
      </c>
      <c r="H311" s="151">
        <f t="shared" ref="H311:H342" si="65">IF(Pay_Num&lt;&gt;"",Beg_Bal*Interest_Rate/12,"")</f>
        <v>-24.999587253111418</v>
      </c>
      <c r="I311" s="151">
        <f t="shared" ref="I311:I342" si="66">IF(Pay_Num&lt;&gt;"",Beg_Bal-Princ,"")</f>
        <v>-3763.2844460322517</v>
      </c>
      <c r="J311" s="147"/>
      <c r="K311" s="147"/>
    </row>
    <row r="312" spans="1:11" x14ac:dyDescent="0.25">
      <c r="A312" s="148">
        <f t="shared" si="58"/>
        <v>34</v>
      </c>
      <c r="B312" s="149">
        <f t="shared" si="59"/>
        <v>1037</v>
      </c>
      <c r="C312" s="151">
        <f t="shared" si="60"/>
        <v>-3763.2844460322517</v>
      </c>
      <c r="D312" s="151">
        <f t="shared" si="61"/>
        <v>101.98125832657028</v>
      </c>
      <c r="E312" s="152">
        <f t="shared" si="62"/>
        <v>0</v>
      </c>
      <c r="F312" s="151">
        <f t="shared" si="63"/>
        <v>101.98125832657028</v>
      </c>
      <c r="G312" s="151">
        <f t="shared" si="64"/>
        <v>127.85383889304201</v>
      </c>
      <c r="H312" s="151">
        <f t="shared" si="65"/>
        <v>-25.872580566471729</v>
      </c>
      <c r="I312" s="151">
        <f t="shared" si="66"/>
        <v>-3891.1382849252936</v>
      </c>
      <c r="J312" s="147"/>
      <c r="K312" s="147"/>
    </row>
    <row r="313" spans="1:11" x14ac:dyDescent="0.25">
      <c r="A313" s="148">
        <f t="shared" si="58"/>
        <v>35</v>
      </c>
      <c r="B313" s="149">
        <f t="shared" si="59"/>
        <v>1067</v>
      </c>
      <c r="C313" s="151">
        <f t="shared" si="60"/>
        <v>-3891.1382849252936</v>
      </c>
      <c r="D313" s="151">
        <f t="shared" si="61"/>
        <v>101.98125832657028</v>
      </c>
      <c r="E313" s="152">
        <f t="shared" si="62"/>
        <v>0</v>
      </c>
      <c r="F313" s="151">
        <f t="shared" si="63"/>
        <v>101.98125832657028</v>
      </c>
      <c r="G313" s="151">
        <f t="shared" si="64"/>
        <v>128.73283403543167</v>
      </c>
      <c r="H313" s="151">
        <f t="shared" si="65"/>
        <v>-26.751575708861395</v>
      </c>
      <c r="I313" s="151">
        <f t="shared" si="66"/>
        <v>-4019.8711189607252</v>
      </c>
      <c r="J313" s="147"/>
      <c r="K313" s="147"/>
    </row>
    <row r="314" spans="1:11" x14ac:dyDescent="0.25">
      <c r="A314" s="148">
        <f t="shared" si="58"/>
        <v>36</v>
      </c>
      <c r="B314" s="149">
        <f t="shared" si="59"/>
        <v>1098</v>
      </c>
      <c r="C314" s="151">
        <f t="shared" si="60"/>
        <v>-4019.8711189607252</v>
      </c>
      <c r="D314" s="151">
        <f t="shared" si="61"/>
        <v>101.98125832657028</v>
      </c>
      <c r="E314" s="152">
        <f t="shared" si="62"/>
        <v>0</v>
      </c>
      <c r="F314" s="151">
        <f t="shared" si="63"/>
        <v>101.98125832657028</v>
      </c>
      <c r="G314" s="151">
        <f t="shared" si="64"/>
        <v>129.61787226942528</v>
      </c>
      <c r="H314" s="151">
        <f t="shared" si="65"/>
        <v>-27.636613942854989</v>
      </c>
      <c r="I314" s="151">
        <f t="shared" si="66"/>
        <v>-4149.4889912301505</v>
      </c>
      <c r="J314" s="147"/>
      <c r="K314" s="147"/>
    </row>
    <row r="315" spans="1:11" x14ac:dyDescent="0.25">
      <c r="A315" s="148">
        <f t="shared" si="58"/>
        <v>37</v>
      </c>
      <c r="B315" s="149">
        <f t="shared" si="59"/>
        <v>1129</v>
      </c>
      <c r="C315" s="151">
        <f t="shared" si="60"/>
        <v>-4149.4889912301505</v>
      </c>
      <c r="D315" s="151">
        <f t="shared" si="61"/>
        <v>101.98125832657028</v>
      </c>
      <c r="E315" s="152">
        <f t="shared" si="62"/>
        <v>0</v>
      </c>
      <c r="F315" s="151">
        <f t="shared" si="63"/>
        <v>101.98125832657028</v>
      </c>
      <c r="G315" s="151">
        <f t="shared" si="64"/>
        <v>130.50899514127758</v>
      </c>
      <c r="H315" s="151">
        <f t="shared" si="65"/>
        <v>-28.527736814707286</v>
      </c>
      <c r="I315" s="151">
        <f t="shared" si="66"/>
        <v>-4279.9979863714279</v>
      </c>
      <c r="J315" s="147"/>
      <c r="K315" s="147"/>
    </row>
    <row r="316" spans="1:11" x14ac:dyDescent="0.25">
      <c r="A316" s="148">
        <f t="shared" si="58"/>
        <v>38</v>
      </c>
      <c r="B316" s="149">
        <f t="shared" si="59"/>
        <v>1157</v>
      </c>
      <c r="C316" s="151">
        <f t="shared" si="60"/>
        <v>-4279.9979863714279</v>
      </c>
      <c r="D316" s="151">
        <f t="shared" si="61"/>
        <v>101.98125832657028</v>
      </c>
      <c r="E316" s="152">
        <f t="shared" si="62"/>
        <v>0</v>
      </c>
      <c r="F316" s="151">
        <f t="shared" si="63"/>
        <v>101.98125832657028</v>
      </c>
      <c r="G316" s="151">
        <f t="shared" si="64"/>
        <v>131.40624448287386</v>
      </c>
      <c r="H316" s="151">
        <f t="shared" si="65"/>
        <v>-29.424986156303572</v>
      </c>
      <c r="I316" s="151">
        <f t="shared" si="66"/>
        <v>-4411.4042308543021</v>
      </c>
      <c r="J316" s="147"/>
      <c r="K316" s="147"/>
    </row>
    <row r="317" spans="1:11" x14ac:dyDescent="0.25">
      <c r="A317" s="148">
        <f t="shared" si="58"/>
        <v>39</v>
      </c>
      <c r="B317" s="149">
        <f t="shared" si="59"/>
        <v>1188</v>
      </c>
      <c r="C317" s="151">
        <f t="shared" si="60"/>
        <v>-4411.4042308543021</v>
      </c>
      <c r="D317" s="151">
        <f t="shared" si="61"/>
        <v>101.98125832657028</v>
      </c>
      <c r="E317" s="152">
        <f t="shared" si="62"/>
        <v>0</v>
      </c>
      <c r="F317" s="151">
        <f t="shared" si="63"/>
        <v>101.98125832657028</v>
      </c>
      <c r="G317" s="151">
        <f t="shared" si="64"/>
        <v>132.30966241369362</v>
      </c>
      <c r="H317" s="151">
        <f t="shared" si="65"/>
        <v>-30.328404087123328</v>
      </c>
      <c r="I317" s="151">
        <f t="shared" si="66"/>
        <v>-4543.7138932679954</v>
      </c>
      <c r="J317" s="147"/>
      <c r="K317" s="147"/>
    </row>
    <row r="318" spans="1:11" x14ac:dyDescent="0.25">
      <c r="A318" s="148">
        <f t="shared" si="58"/>
        <v>40</v>
      </c>
      <c r="B318" s="149">
        <f t="shared" si="59"/>
        <v>1218</v>
      </c>
      <c r="C318" s="151">
        <f t="shared" si="60"/>
        <v>-4543.7138932679954</v>
      </c>
      <c r="D318" s="151">
        <f t="shared" si="61"/>
        <v>101.98125832657028</v>
      </c>
      <c r="E318" s="152">
        <f t="shared" si="62"/>
        <v>0</v>
      </c>
      <c r="F318" s="151">
        <f t="shared" si="63"/>
        <v>101.98125832657028</v>
      </c>
      <c r="G318" s="151">
        <f t="shared" si="64"/>
        <v>133.21929134278776</v>
      </c>
      <c r="H318" s="151">
        <f t="shared" si="65"/>
        <v>-31.238033016217472</v>
      </c>
      <c r="I318" s="151">
        <f t="shared" si="66"/>
        <v>-4676.9331846107834</v>
      </c>
      <c r="J318" s="147"/>
      <c r="K318" s="147"/>
    </row>
    <row r="319" spans="1:11" x14ac:dyDescent="0.25">
      <c r="A319" s="148">
        <f t="shared" si="58"/>
        <v>41</v>
      </c>
      <c r="B319" s="149">
        <f t="shared" si="59"/>
        <v>1249</v>
      </c>
      <c r="C319" s="151">
        <f t="shared" si="60"/>
        <v>-4676.9331846107834</v>
      </c>
      <c r="D319" s="151">
        <f t="shared" si="61"/>
        <v>101.98125832657028</v>
      </c>
      <c r="E319" s="152">
        <f t="shared" si="62"/>
        <v>0</v>
      </c>
      <c r="F319" s="151">
        <f t="shared" si="63"/>
        <v>101.98125832657028</v>
      </c>
      <c r="G319" s="151">
        <f t="shared" si="64"/>
        <v>134.13517397076942</v>
      </c>
      <c r="H319" s="151">
        <f t="shared" si="65"/>
        <v>-32.153915644199138</v>
      </c>
      <c r="I319" s="151">
        <f t="shared" si="66"/>
        <v>-4811.0683585815532</v>
      </c>
      <c r="J319" s="147"/>
      <c r="K319" s="147"/>
    </row>
    <row r="320" spans="1:11" x14ac:dyDescent="0.25">
      <c r="A320" s="148">
        <f t="shared" si="58"/>
        <v>42</v>
      </c>
      <c r="B320" s="149">
        <f t="shared" si="59"/>
        <v>1279</v>
      </c>
      <c r="C320" s="151">
        <f t="shared" si="60"/>
        <v>-4811.0683585815532</v>
      </c>
      <c r="D320" s="151">
        <f t="shared" si="61"/>
        <v>101.98125832657028</v>
      </c>
      <c r="E320" s="152">
        <f t="shared" si="62"/>
        <v>0</v>
      </c>
      <c r="F320" s="151">
        <f t="shared" si="63"/>
        <v>101.98125832657028</v>
      </c>
      <c r="G320" s="151">
        <f t="shared" si="64"/>
        <v>135.05735329181846</v>
      </c>
      <c r="H320" s="151">
        <f t="shared" si="65"/>
        <v>-33.076094965248181</v>
      </c>
      <c r="I320" s="151">
        <f t="shared" si="66"/>
        <v>-4946.125711873372</v>
      </c>
      <c r="J320" s="147"/>
      <c r="K320" s="147"/>
    </row>
    <row r="321" spans="1:11" x14ac:dyDescent="0.25">
      <c r="A321" s="148">
        <f t="shared" si="58"/>
        <v>43</v>
      </c>
      <c r="B321" s="149">
        <f t="shared" si="59"/>
        <v>1310</v>
      </c>
      <c r="C321" s="151">
        <f t="shared" si="60"/>
        <v>-4946.125711873372</v>
      </c>
      <c r="D321" s="151">
        <f t="shared" si="61"/>
        <v>101.98125832657028</v>
      </c>
      <c r="E321" s="152">
        <f t="shared" si="62"/>
        <v>0</v>
      </c>
      <c r="F321" s="151">
        <f t="shared" si="63"/>
        <v>101.98125832657028</v>
      </c>
      <c r="G321" s="151">
        <f t="shared" si="64"/>
        <v>135.98587259569973</v>
      </c>
      <c r="H321" s="151">
        <f t="shared" si="65"/>
        <v>-34.004614269129434</v>
      </c>
      <c r="I321" s="151">
        <f t="shared" si="66"/>
        <v>-5082.1115844690721</v>
      </c>
      <c r="J321" s="147"/>
      <c r="K321" s="147"/>
    </row>
    <row r="322" spans="1:11" x14ac:dyDescent="0.25">
      <c r="A322" s="148">
        <f t="shared" si="58"/>
        <v>44</v>
      </c>
      <c r="B322" s="149">
        <f t="shared" si="59"/>
        <v>1341</v>
      </c>
      <c r="C322" s="151">
        <f t="shared" si="60"/>
        <v>-5082.1115844690721</v>
      </c>
      <c r="D322" s="151">
        <f t="shared" si="61"/>
        <v>101.98125832657028</v>
      </c>
      <c r="E322" s="152">
        <f t="shared" si="62"/>
        <v>0</v>
      </c>
      <c r="F322" s="151">
        <f t="shared" si="63"/>
        <v>101.98125832657028</v>
      </c>
      <c r="G322" s="151">
        <f t="shared" si="64"/>
        <v>136.92077546979516</v>
      </c>
      <c r="H322" s="151">
        <f t="shared" si="65"/>
        <v>-34.939517143224869</v>
      </c>
      <c r="I322" s="151">
        <f t="shared" si="66"/>
        <v>-5219.0323599388676</v>
      </c>
      <c r="J322" s="147"/>
      <c r="K322" s="147"/>
    </row>
    <row r="323" spans="1:11" x14ac:dyDescent="0.25">
      <c r="A323" s="148">
        <f t="shared" si="58"/>
        <v>45</v>
      </c>
      <c r="B323" s="149">
        <f t="shared" si="59"/>
        <v>1371</v>
      </c>
      <c r="C323" s="151">
        <f t="shared" si="60"/>
        <v>-5219.0323599388676</v>
      </c>
      <c r="D323" s="151">
        <f t="shared" si="61"/>
        <v>101.98125832657028</v>
      </c>
      <c r="E323" s="152">
        <f t="shared" si="62"/>
        <v>0</v>
      </c>
      <c r="F323" s="151">
        <f t="shared" si="63"/>
        <v>101.98125832657028</v>
      </c>
      <c r="G323" s="151">
        <f t="shared" si="64"/>
        <v>137.86210580114999</v>
      </c>
      <c r="H323" s="151">
        <f t="shared" si="65"/>
        <v>-35.880847474579717</v>
      </c>
      <c r="I323" s="151">
        <f t="shared" si="66"/>
        <v>-5356.8944657400179</v>
      </c>
      <c r="J323" s="147"/>
      <c r="K323" s="147"/>
    </row>
    <row r="324" spans="1:11" x14ac:dyDescent="0.25">
      <c r="A324" s="148">
        <f t="shared" si="58"/>
        <v>46</v>
      </c>
      <c r="B324" s="149">
        <f t="shared" si="59"/>
        <v>1402</v>
      </c>
      <c r="C324" s="151">
        <f t="shared" si="60"/>
        <v>-5356.8944657400179</v>
      </c>
      <c r="D324" s="151">
        <f t="shared" si="61"/>
        <v>101.98125832657028</v>
      </c>
      <c r="E324" s="152">
        <f t="shared" si="62"/>
        <v>0</v>
      </c>
      <c r="F324" s="151">
        <f t="shared" si="63"/>
        <v>101.98125832657028</v>
      </c>
      <c r="G324" s="151">
        <f t="shared" si="64"/>
        <v>138.8099077785329</v>
      </c>
      <c r="H324" s="151">
        <f t="shared" si="65"/>
        <v>-36.828649451962626</v>
      </c>
      <c r="I324" s="151">
        <f t="shared" si="66"/>
        <v>-5495.7043735185507</v>
      </c>
      <c r="J324" s="147"/>
      <c r="K324" s="147"/>
    </row>
    <row r="325" spans="1:11" x14ac:dyDescent="0.25">
      <c r="A325" s="148">
        <f t="shared" si="58"/>
        <v>47</v>
      </c>
      <c r="B325" s="149">
        <f t="shared" si="59"/>
        <v>1432</v>
      </c>
      <c r="C325" s="151">
        <f t="shared" si="60"/>
        <v>-5495.7043735185507</v>
      </c>
      <c r="D325" s="151">
        <f t="shared" si="61"/>
        <v>101.98125832657028</v>
      </c>
      <c r="E325" s="152">
        <f t="shared" si="62"/>
        <v>0</v>
      </c>
      <c r="F325" s="151">
        <f t="shared" si="63"/>
        <v>101.98125832657028</v>
      </c>
      <c r="G325" s="151">
        <f t="shared" si="64"/>
        <v>139.76422589451033</v>
      </c>
      <c r="H325" s="151">
        <f t="shared" si="65"/>
        <v>-37.782967567940041</v>
      </c>
      <c r="I325" s="151">
        <f t="shared" si="66"/>
        <v>-5635.4685994130614</v>
      </c>
      <c r="J325" s="147"/>
      <c r="K325" s="147"/>
    </row>
    <row r="326" spans="1:11" x14ac:dyDescent="0.25">
      <c r="A326" s="148">
        <f t="shared" si="58"/>
        <v>48</v>
      </c>
      <c r="B326" s="149">
        <f t="shared" si="59"/>
        <v>1463</v>
      </c>
      <c r="C326" s="151">
        <f t="shared" si="60"/>
        <v>-5635.4685994130614</v>
      </c>
      <c r="D326" s="151">
        <f t="shared" si="61"/>
        <v>101.98125832657028</v>
      </c>
      <c r="E326" s="152">
        <f t="shared" si="62"/>
        <v>0</v>
      </c>
      <c r="F326" s="151">
        <f t="shared" si="63"/>
        <v>101.98125832657028</v>
      </c>
      <c r="G326" s="151">
        <f t="shared" si="64"/>
        <v>140.72510494753507</v>
      </c>
      <c r="H326" s="151">
        <f t="shared" si="65"/>
        <v>-38.743846620964796</v>
      </c>
      <c r="I326" s="151">
        <f t="shared" si="66"/>
        <v>-5776.1937043605967</v>
      </c>
      <c r="J326" s="147"/>
      <c r="K326" s="147"/>
    </row>
    <row r="327" spans="1:11" x14ac:dyDescent="0.25">
      <c r="A327" s="148">
        <f t="shared" si="58"/>
        <v>49</v>
      </c>
      <c r="B327" s="149">
        <f t="shared" si="59"/>
        <v>1494</v>
      </c>
      <c r="C327" s="151">
        <f t="shared" si="60"/>
        <v>-5776.1937043605967</v>
      </c>
      <c r="D327" s="151">
        <f t="shared" si="61"/>
        <v>101.98125832657028</v>
      </c>
      <c r="E327" s="152">
        <f t="shared" si="62"/>
        <v>0</v>
      </c>
      <c r="F327" s="151">
        <f t="shared" si="63"/>
        <v>101.98125832657028</v>
      </c>
      <c r="G327" s="151">
        <f t="shared" si="64"/>
        <v>141.69259004404938</v>
      </c>
      <c r="H327" s="151">
        <f t="shared" si="65"/>
        <v>-39.711331717479105</v>
      </c>
      <c r="I327" s="151">
        <f t="shared" si="66"/>
        <v>-5917.8862944046459</v>
      </c>
      <c r="J327" s="147"/>
      <c r="K327" s="147"/>
    </row>
    <row r="328" spans="1:11" x14ac:dyDescent="0.25">
      <c r="A328" s="148">
        <f t="shared" si="58"/>
        <v>50</v>
      </c>
      <c r="B328" s="149">
        <f t="shared" si="59"/>
        <v>1523</v>
      </c>
      <c r="C328" s="151">
        <f t="shared" si="60"/>
        <v>-5917.8862944046459</v>
      </c>
      <c r="D328" s="151">
        <f t="shared" si="61"/>
        <v>101.98125832657028</v>
      </c>
      <c r="E328" s="152">
        <f t="shared" si="62"/>
        <v>0</v>
      </c>
      <c r="F328" s="151">
        <f t="shared" si="63"/>
        <v>101.98125832657028</v>
      </c>
      <c r="G328" s="151">
        <f t="shared" si="64"/>
        <v>142.66672660060223</v>
      </c>
      <c r="H328" s="151">
        <f t="shared" si="65"/>
        <v>-40.68546827403194</v>
      </c>
      <c r="I328" s="151">
        <f t="shared" si="66"/>
        <v>-6060.5530210052484</v>
      </c>
      <c r="J328" s="147"/>
      <c r="K328" s="147"/>
    </row>
    <row r="329" spans="1:11" x14ac:dyDescent="0.25">
      <c r="A329" s="148">
        <f t="shared" si="58"/>
        <v>51</v>
      </c>
      <c r="B329" s="149">
        <f t="shared" si="59"/>
        <v>1554</v>
      </c>
      <c r="C329" s="151">
        <f t="shared" si="60"/>
        <v>-6060.5530210052484</v>
      </c>
      <c r="D329" s="151">
        <f t="shared" si="61"/>
        <v>101.98125832657028</v>
      </c>
      <c r="E329" s="152">
        <f t="shared" si="62"/>
        <v>0</v>
      </c>
      <c r="F329" s="151">
        <f t="shared" si="63"/>
        <v>101.98125832657028</v>
      </c>
      <c r="G329" s="151">
        <f t="shared" si="64"/>
        <v>143.64756034598136</v>
      </c>
      <c r="H329" s="151">
        <f t="shared" si="65"/>
        <v>-41.666302019411084</v>
      </c>
      <c r="I329" s="151">
        <f t="shared" si="66"/>
        <v>-6204.2005813512296</v>
      </c>
      <c r="J329" s="147"/>
      <c r="K329" s="147"/>
    </row>
    <row r="330" spans="1:11" x14ac:dyDescent="0.25">
      <c r="A330" s="148">
        <f t="shared" si="58"/>
        <v>52</v>
      </c>
      <c r="B330" s="149">
        <f t="shared" si="59"/>
        <v>1584</v>
      </c>
      <c r="C330" s="151">
        <f t="shared" si="60"/>
        <v>-6204.2005813512296</v>
      </c>
      <c r="D330" s="151">
        <f t="shared" si="61"/>
        <v>101.98125832657028</v>
      </c>
      <c r="E330" s="152">
        <f t="shared" si="62"/>
        <v>0</v>
      </c>
      <c r="F330" s="151">
        <f t="shared" si="63"/>
        <v>101.98125832657028</v>
      </c>
      <c r="G330" s="151">
        <f t="shared" si="64"/>
        <v>144.63513732336</v>
      </c>
      <c r="H330" s="151">
        <f t="shared" si="65"/>
        <v>-42.653878996789707</v>
      </c>
      <c r="I330" s="151">
        <f t="shared" si="66"/>
        <v>-6348.8357186745898</v>
      </c>
      <c r="J330" s="147"/>
      <c r="K330" s="147"/>
    </row>
    <row r="331" spans="1:11" x14ac:dyDescent="0.25">
      <c r="A331" s="148">
        <f t="shared" si="58"/>
        <v>53</v>
      </c>
      <c r="B331" s="149">
        <f t="shared" si="59"/>
        <v>1615</v>
      </c>
      <c r="C331" s="151">
        <f t="shared" si="60"/>
        <v>-6348.8357186745898</v>
      </c>
      <c r="D331" s="151">
        <f t="shared" si="61"/>
        <v>101.98125832657028</v>
      </c>
      <c r="E331" s="152">
        <f t="shared" si="62"/>
        <v>0</v>
      </c>
      <c r="F331" s="151">
        <f t="shared" si="63"/>
        <v>101.98125832657028</v>
      </c>
      <c r="G331" s="151">
        <f t="shared" si="64"/>
        <v>145.6295038924581</v>
      </c>
      <c r="H331" s="151">
        <f t="shared" si="65"/>
        <v>-43.648245565887805</v>
      </c>
      <c r="I331" s="151">
        <f t="shared" si="66"/>
        <v>-6494.4652225670479</v>
      </c>
      <c r="J331" s="147"/>
      <c r="K331" s="147"/>
    </row>
    <row r="332" spans="1:11" x14ac:dyDescent="0.25">
      <c r="A332" s="148">
        <f t="shared" si="58"/>
        <v>54</v>
      </c>
      <c r="B332" s="149">
        <f t="shared" si="59"/>
        <v>1645</v>
      </c>
      <c r="C332" s="151">
        <f t="shared" si="60"/>
        <v>-6494.4652225670479</v>
      </c>
      <c r="D332" s="151">
        <f t="shared" si="61"/>
        <v>101.98125832657028</v>
      </c>
      <c r="E332" s="152">
        <f t="shared" si="62"/>
        <v>0</v>
      </c>
      <c r="F332" s="151">
        <f t="shared" si="63"/>
        <v>101.98125832657028</v>
      </c>
      <c r="G332" s="151">
        <f t="shared" si="64"/>
        <v>146.63070673171873</v>
      </c>
      <c r="H332" s="151">
        <f t="shared" si="65"/>
        <v>-44.649448405148455</v>
      </c>
      <c r="I332" s="151">
        <f t="shared" si="66"/>
        <v>-6641.0959292987664</v>
      </c>
      <c r="J332" s="147"/>
      <c r="K332" s="147"/>
    </row>
    <row r="333" spans="1:11" x14ac:dyDescent="0.25">
      <c r="A333" s="148">
        <f t="shared" si="58"/>
        <v>55</v>
      </c>
      <c r="B333" s="149">
        <f t="shared" si="59"/>
        <v>1676</v>
      </c>
      <c r="C333" s="151">
        <f t="shared" si="60"/>
        <v>-6641.0959292987664</v>
      </c>
      <c r="D333" s="151">
        <f t="shared" si="61"/>
        <v>101.98125832657028</v>
      </c>
      <c r="E333" s="152">
        <f t="shared" si="62"/>
        <v>0</v>
      </c>
      <c r="F333" s="151">
        <f t="shared" si="63"/>
        <v>101.98125832657028</v>
      </c>
      <c r="G333" s="151">
        <f t="shared" si="64"/>
        <v>147.63879284049932</v>
      </c>
      <c r="H333" s="151">
        <f t="shared" si="65"/>
        <v>-45.657534513929022</v>
      </c>
      <c r="I333" s="151">
        <f t="shared" si="66"/>
        <v>-6788.7347221392656</v>
      </c>
      <c r="J333" s="147"/>
      <c r="K333" s="147"/>
    </row>
    <row r="334" spans="1:11" x14ac:dyDescent="0.25">
      <c r="A334" s="148">
        <f t="shared" si="58"/>
        <v>56</v>
      </c>
      <c r="B334" s="149">
        <f t="shared" si="59"/>
        <v>1707</v>
      </c>
      <c r="C334" s="151">
        <f t="shared" si="60"/>
        <v>-6788.7347221392656</v>
      </c>
      <c r="D334" s="151">
        <f t="shared" si="61"/>
        <v>101.98125832657028</v>
      </c>
      <c r="E334" s="152">
        <f t="shared" si="62"/>
        <v>0</v>
      </c>
      <c r="F334" s="151">
        <f t="shared" si="63"/>
        <v>101.98125832657028</v>
      </c>
      <c r="G334" s="151">
        <f t="shared" si="64"/>
        <v>148.65380954127772</v>
      </c>
      <c r="H334" s="151">
        <f t="shared" si="65"/>
        <v>-46.672551214707454</v>
      </c>
      <c r="I334" s="151">
        <f t="shared" si="66"/>
        <v>-6937.3885316805436</v>
      </c>
      <c r="J334" s="147"/>
      <c r="K334" s="147"/>
    </row>
    <row r="335" spans="1:11" x14ac:dyDescent="0.25">
      <c r="A335" s="148">
        <f t="shared" si="58"/>
        <v>57</v>
      </c>
      <c r="B335" s="149">
        <f t="shared" si="59"/>
        <v>1737</v>
      </c>
      <c r="C335" s="151">
        <f t="shared" si="60"/>
        <v>-6937.3885316805436</v>
      </c>
      <c r="D335" s="151">
        <f t="shared" si="61"/>
        <v>101.98125832657028</v>
      </c>
      <c r="E335" s="152">
        <f t="shared" si="62"/>
        <v>0</v>
      </c>
      <c r="F335" s="151">
        <f t="shared" si="63"/>
        <v>101.98125832657028</v>
      </c>
      <c r="G335" s="151">
        <f t="shared" si="64"/>
        <v>149.67580448187402</v>
      </c>
      <c r="H335" s="151">
        <f t="shared" si="65"/>
        <v>-47.694546155303733</v>
      </c>
      <c r="I335" s="151">
        <f t="shared" si="66"/>
        <v>-7087.0643361624179</v>
      </c>
      <c r="J335" s="147"/>
      <c r="K335" s="147"/>
    </row>
    <row r="336" spans="1:11" x14ac:dyDescent="0.25">
      <c r="A336" s="148">
        <f t="shared" si="58"/>
        <v>58</v>
      </c>
      <c r="B336" s="149">
        <f t="shared" si="59"/>
        <v>1768</v>
      </c>
      <c r="C336" s="151">
        <f t="shared" si="60"/>
        <v>-7087.0643361624179</v>
      </c>
      <c r="D336" s="151">
        <f t="shared" si="61"/>
        <v>101.98125832657028</v>
      </c>
      <c r="E336" s="152">
        <f t="shared" si="62"/>
        <v>0</v>
      </c>
      <c r="F336" s="151">
        <f t="shared" si="63"/>
        <v>101.98125832657028</v>
      </c>
      <c r="G336" s="151">
        <f t="shared" si="64"/>
        <v>150.70482563768689</v>
      </c>
      <c r="H336" s="151">
        <f t="shared" si="65"/>
        <v>-48.723567311116625</v>
      </c>
      <c r="I336" s="151">
        <f t="shared" si="66"/>
        <v>-7237.7691618001045</v>
      </c>
      <c r="J336" s="147"/>
      <c r="K336" s="147"/>
    </row>
    <row r="337" spans="1:11" x14ac:dyDescent="0.25">
      <c r="A337" s="148">
        <f t="shared" si="58"/>
        <v>59</v>
      </c>
      <c r="B337" s="149">
        <f t="shared" si="59"/>
        <v>1798</v>
      </c>
      <c r="C337" s="151">
        <f t="shared" si="60"/>
        <v>-7237.7691618001045</v>
      </c>
      <c r="D337" s="151">
        <f t="shared" si="61"/>
        <v>101.98125832657028</v>
      </c>
      <c r="E337" s="152">
        <f t="shared" si="62"/>
        <v>0</v>
      </c>
      <c r="F337" s="151">
        <f t="shared" si="63"/>
        <v>101.98125832657028</v>
      </c>
      <c r="G337" s="151">
        <f t="shared" si="64"/>
        <v>151.74092131394599</v>
      </c>
      <c r="H337" s="151">
        <f t="shared" si="65"/>
        <v>-49.759662987375719</v>
      </c>
      <c r="I337" s="151">
        <f t="shared" si="66"/>
        <v>-7389.5100831140508</v>
      </c>
      <c r="J337" s="147"/>
      <c r="K337" s="147"/>
    </row>
    <row r="338" spans="1:11" x14ac:dyDescent="0.25">
      <c r="A338" s="148">
        <f t="shared" si="58"/>
        <v>60</v>
      </c>
      <c r="B338" s="149">
        <f t="shared" si="59"/>
        <v>1829</v>
      </c>
      <c r="C338" s="151">
        <f t="shared" si="60"/>
        <v>-7389.5100831140508</v>
      </c>
      <c r="D338" s="151">
        <f t="shared" si="61"/>
        <v>101.98125832657028</v>
      </c>
      <c r="E338" s="152">
        <f t="shared" si="62"/>
        <v>0</v>
      </c>
      <c r="F338" s="151">
        <f t="shared" si="63"/>
        <v>101.98125832657028</v>
      </c>
      <c r="G338" s="151">
        <f t="shared" si="64"/>
        <v>152.78414014797937</v>
      </c>
      <c r="H338" s="151">
        <f t="shared" si="65"/>
        <v>-50.802881821409102</v>
      </c>
      <c r="I338" s="151">
        <f t="shared" si="66"/>
        <v>-7542.2942232620298</v>
      </c>
      <c r="J338" s="147"/>
      <c r="K338" s="147"/>
    </row>
    <row r="339" spans="1:11" x14ac:dyDescent="0.25">
      <c r="A339" s="148">
        <f t="shared" si="58"/>
        <v>61</v>
      </c>
      <c r="B339" s="149">
        <f t="shared" si="59"/>
        <v>1860</v>
      </c>
      <c r="C339" s="151">
        <f t="shared" si="60"/>
        <v>-7542.2942232620298</v>
      </c>
      <c r="D339" s="151">
        <f t="shared" si="61"/>
        <v>101.98125832657028</v>
      </c>
      <c r="E339" s="152">
        <f t="shared" si="62"/>
        <v>0</v>
      </c>
      <c r="F339" s="151">
        <f t="shared" si="63"/>
        <v>101.98125832657028</v>
      </c>
      <c r="G339" s="151">
        <f t="shared" si="64"/>
        <v>153.83453111149674</v>
      </c>
      <c r="H339" s="151">
        <f t="shared" si="65"/>
        <v>-51.853272784926453</v>
      </c>
      <c r="I339" s="151">
        <f t="shared" si="66"/>
        <v>-7696.128754373527</v>
      </c>
      <c r="J339" s="147"/>
      <c r="K339" s="147"/>
    </row>
    <row r="340" spans="1:11" x14ac:dyDescent="0.25">
      <c r="A340" s="148">
        <f t="shared" si="58"/>
        <v>62</v>
      </c>
      <c r="B340" s="149">
        <f t="shared" si="59"/>
        <v>1888</v>
      </c>
      <c r="C340" s="151">
        <f t="shared" si="60"/>
        <v>-7696.128754373527</v>
      </c>
      <c r="D340" s="151">
        <f t="shared" si="61"/>
        <v>101.98125832657028</v>
      </c>
      <c r="E340" s="152">
        <f t="shared" si="62"/>
        <v>0</v>
      </c>
      <c r="F340" s="151">
        <f t="shared" si="63"/>
        <v>101.98125832657028</v>
      </c>
      <c r="G340" s="151">
        <f t="shared" si="64"/>
        <v>154.89214351288828</v>
      </c>
      <c r="H340" s="151">
        <f t="shared" si="65"/>
        <v>-52.910885186318005</v>
      </c>
      <c r="I340" s="151">
        <f t="shared" si="66"/>
        <v>-7851.0208978864157</v>
      </c>
      <c r="J340" s="147"/>
      <c r="K340" s="147"/>
    </row>
    <row r="341" spans="1:11" x14ac:dyDescent="0.25">
      <c r="A341" s="148">
        <f t="shared" si="58"/>
        <v>63</v>
      </c>
      <c r="B341" s="149">
        <f t="shared" si="59"/>
        <v>1919</v>
      </c>
      <c r="C341" s="151">
        <f t="shared" si="60"/>
        <v>-7851.0208978864157</v>
      </c>
      <c r="D341" s="151">
        <f t="shared" si="61"/>
        <v>101.98125832657028</v>
      </c>
      <c r="E341" s="152">
        <f t="shared" si="62"/>
        <v>0</v>
      </c>
      <c r="F341" s="151">
        <f t="shared" si="63"/>
        <v>101.98125832657028</v>
      </c>
      <c r="G341" s="151">
        <f t="shared" si="64"/>
        <v>155.95702699953938</v>
      </c>
      <c r="H341" s="151">
        <f t="shared" si="65"/>
        <v>-53.97576867296911</v>
      </c>
      <c r="I341" s="151">
        <f t="shared" si="66"/>
        <v>-8006.977924885955</v>
      </c>
      <c r="J341" s="147"/>
      <c r="K341" s="147"/>
    </row>
    <row r="342" spans="1:11" x14ac:dyDescent="0.25">
      <c r="A342" s="148">
        <f t="shared" si="58"/>
        <v>64</v>
      </c>
      <c r="B342" s="149">
        <f t="shared" si="59"/>
        <v>1949</v>
      </c>
      <c r="C342" s="151">
        <f t="shared" si="60"/>
        <v>-8006.977924885955</v>
      </c>
      <c r="D342" s="151">
        <f t="shared" si="61"/>
        <v>101.98125832657028</v>
      </c>
      <c r="E342" s="152">
        <f t="shared" si="62"/>
        <v>0</v>
      </c>
      <c r="F342" s="151">
        <f t="shared" si="63"/>
        <v>101.98125832657028</v>
      </c>
      <c r="G342" s="151">
        <f t="shared" si="64"/>
        <v>157.02923156016124</v>
      </c>
      <c r="H342" s="151">
        <f t="shared" si="65"/>
        <v>-55.047973233590945</v>
      </c>
      <c r="I342" s="151">
        <f t="shared" si="66"/>
        <v>-8164.0071564461159</v>
      </c>
      <c r="J342" s="147"/>
      <c r="K342" s="147"/>
    </row>
    <row r="343" spans="1:11" x14ac:dyDescent="0.25">
      <c r="A343" s="148">
        <f t="shared" ref="A343:A377" si="67">IF(Values_Entered,A342+1,"")</f>
        <v>65</v>
      </c>
      <c r="B343" s="149">
        <f t="shared" ref="B343:B377" si="68">IF(Pay_Num&lt;&gt;"",DATE(YEAR(B342),MONTH(B342)+1,DAY(B342)),"")</f>
        <v>1980</v>
      </c>
      <c r="C343" s="151">
        <f t="shared" ref="C343:C377" si="69">IF(Pay_Num&lt;&gt;"",I342,"")</f>
        <v>-8164.0071564461159</v>
      </c>
      <c r="D343" s="151">
        <f t="shared" ref="D343:D377" si="70">IF(Pay_Num&lt;&gt;"",Scheduled_Monthly_Payment,"")</f>
        <v>101.98125832657028</v>
      </c>
      <c r="E343" s="152">
        <f t="shared" ref="E343:E377" si="71">IF(Pay_Num&lt;&gt;"",Scheduled_Extra_Payments,"")</f>
        <v>0</v>
      </c>
      <c r="F343" s="151">
        <f t="shared" ref="F343:F377" si="72">IF(Pay_Num&lt;&gt;"",Sched_Pay+Extra_Pay,"")</f>
        <v>101.98125832657028</v>
      </c>
      <c r="G343" s="151">
        <f t="shared" ref="G343:G377" si="73">IF(Pay_Num&lt;&gt;"",Total_Pay-Int,"")</f>
        <v>158.10880752713734</v>
      </c>
      <c r="H343" s="151">
        <f t="shared" ref="H343:H377" si="74">IF(Pay_Num&lt;&gt;"",Beg_Bal*Interest_Rate/12,"")</f>
        <v>-56.127549200567046</v>
      </c>
      <c r="I343" s="151">
        <f t="shared" ref="I343:I377" si="75">IF(Pay_Num&lt;&gt;"",Beg_Bal-Princ,"")</f>
        <v>-8322.1159639732541</v>
      </c>
      <c r="J343" s="147"/>
      <c r="K343" s="147"/>
    </row>
    <row r="344" spans="1:11" x14ac:dyDescent="0.25">
      <c r="A344" s="148">
        <f t="shared" si="67"/>
        <v>66</v>
      </c>
      <c r="B344" s="149">
        <f t="shared" si="68"/>
        <v>2010</v>
      </c>
      <c r="C344" s="151">
        <f t="shared" si="69"/>
        <v>-8322.1159639732541</v>
      </c>
      <c r="D344" s="151">
        <f t="shared" si="70"/>
        <v>101.98125832657028</v>
      </c>
      <c r="E344" s="152">
        <f t="shared" si="71"/>
        <v>0</v>
      </c>
      <c r="F344" s="151">
        <f t="shared" si="72"/>
        <v>101.98125832657028</v>
      </c>
      <c r="G344" s="151">
        <f t="shared" si="73"/>
        <v>159.19580557888639</v>
      </c>
      <c r="H344" s="151">
        <f t="shared" si="74"/>
        <v>-57.214547252316123</v>
      </c>
      <c r="I344" s="151">
        <f t="shared" si="75"/>
        <v>-8481.3117695521396</v>
      </c>
      <c r="J344" s="147"/>
      <c r="K344" s="147"/>
    </row>
    <row r="345" spans="1:11" x14ac:dyDescent="0.25">
      <c r="A345" s="148">
        <f t="shared" si="67"/>
        <v>67</v>
      </c>
      <c r="B345" s="149">
        <f t="shared" si="68"/>
        <v>2041</v>
      </c>
      <c r="C345" s="151">
        <f t="shared" si="69"/>
        <v>-8481.3117695521396</v>
      </c>
      <c r="D345" s="151">
        <f t="shared" si="70"/>
        <v>101.98125832657028</v>
      </c>
      <c r="E345" s="152">
        <f t="shared" si="71"/>
        <v>0</v>
      </c>
      <c r="F345" s="151">
        <f t="shared" si="72"/>
        <v>101.98125832657028</v>
      </c>
      <c r="G345" s="151">
        <f t="shared" si="73"/>
        <v>160.29027674224125</v>
      </c>
      <c r="H345" s="151">
        <f t="shared" si="74"/>
        <v>-58.309018415670955</v>
      </c>
      <c r="I345" s="151">
        <f t="shared" si="75"/>
        <v>-8641.6020462943816</v>
      </c>
      <c r="J345" s="147"/>
      <c r="K345" s="147"/>
    </row>
    <row r="346" spans="1:11" x14ac:dyDescent="0.25">
      <c r="A346" s="148">
        <f t="shared" si="67"/>
        <v>68</v>
      </c>
      <c r="B346" s="149">
        <f t="shared" si="68"/>
        <v>2072</v>
      </c>
      <c r="C346" s="151">
        <f t="shared" si="69"/>
        <v>-8641.6020462943816</v>
      </c>
      <c r="D346" s="151">
        <f t="shared" si="70"/>
        <v>101.98125832657028</v>
      </c>
      <c r="E346" s="152">
        <f t="shared" si="71"/>
        <v>0</v>
      </c>
      <c r="F346" s="151">
        <f t="shared" si="72"/>
        <v>101.98125832657028</v>
      </c>
      <c r="G346" s="151">
        <f t="shared" si="73"/>
        <v>161.39227239484416</v>
      </c>
      <c r="H346" s="151">
        <f t="shared" si="74"/>
        <v>-59.411014068273879</v>
      </c>
      <c r="I346" s="151">
        <f t="shared" si="75"/>
        <v>-8802.9943186892251</v>
      </c>
      <c r="J346" s="147"/>
      <c r="K346" s="147"/>
    </row>
    <row r="347" spans="1:11" x14ac:dyDescent="0.25">
      <c r="A347" s="148">
        <f t="shared" si="67"/>
        <v>69</v>
      </c>
      <c r="B347" s="149">
        <f t="shared" si="68"/>
        <v>2102</v>
      </c>
      <c r="C347" s="151">
        <f t="shared" si="69"/>
        <v>-8802.9943186892251</v>
      </c>
      <c r="D347" s="151">
        <f t="shared" si="70"/>
        <v>101.98125832657028</v>
      </c>
      <c r="E347" s="152">
        <f t="shared" si="71"/>
        <v>0</v>
      </c>
      <c r="F347" s="151">
        <f t="shared" si="72"/>
        <v>101.98125832657028</v>
      </c>
      <c r="G347" s="151">
        <f t="shared" si="73"/>
        <v>162.50184426755871</v>
      </c>
      <c r="H347" s="151">
        <f t="shared" si="74"/>
        <v>-60.520585940988433</v>
      </c>
      <c r="I347" s="151">
        <f t="shared" si="75"/>
        <v>-8965.4961629567842</v>
      </c>
      <c r="J347" s="147"/>
      <c r="K347" s="147"/>
    </row>
    <row r="348" spans="1:11" x14ac:dyDescent="0.25">
      <c r="A348" s="148">
        <f t="shared" si="67"/>
        <v>70</v>
      </c>
      <c r="B348" s="149">
        <f t="shared" si="68"/>
        <v>2133</v>
      </c>
      <c r="C348" s="151">
        <f t="shared" si="69"/>
        <v>-8965.4961629567842</v>
      </c>
      <c r="D348" s="151">
        <f t="shared" si="70"/>
        <v>101.98125832657028</v>
      </c>
      <c r="E348" s="152">
        <f t="shared" si="71"/>
        <v>0</v>
      </c>
      <c r="F348" s="151">
        <f t="shared" si="72"/>
        <v>101.98125832657028</v>
      </c>
      <c r="G348" s="151">
        <f t="shared" si="73"/>
        <v>163.61904444689819</v>
      </c>
      <c r="H348" s="151">
        <f t="shared" si="74"/>
        <v>-61.637786120327895</v>
      </c>
      <c r="I348" s="151">
        <f t="shared" si="75"/>
        <v>-9129.1152074036818</v>
      </c>
      <c r="J348" s="147"/>
      <c r="K348" s="147"/>
    </row>
    <row r="349" spans="1:11" x14ac:dyDescent="0.25">
      <c r="A349" s="148">
        <f t="shared" si="67"/>
        <v>71</v>
      </c>
      <c r="B349" s="149">
        <f t="shared" si="68"/>
        <v>2163</v>
      </c>
      <c r="C349" s="151">
        <f t="shared" si="69"/>
        <v>-9129.1152074036818</v>
      </c>
      <c r="D349" s="151">
        <f t="shared" si="70"/>
        <v>101.98125832657028</v>
      </c>
      <c r="E349" s="152">
        <f t="shared" si="71"/>
        <v>0</v>
      </c>
      <c r="F349" s="151">
        <f t="shared" si="72"/>
        <v>101.98125832657028</v>
      </c>
      <c r="G349" s="151">
        <f t="shared" si="73"/>
        <v>164.74392537747059</v>
      </c>
      <c r="H349" s="151">
        <f t="shared" si="74"/>
        <v>-62.762667050900319</v>
      </c>
      <c r="I349" s="151">
        <f t="shared" si="75"/>
        <v>-9293.8591327811519</v>
      </c>
      <c r="J349" s="147"/>
      <c r="K349" s="147"/>
    </row>
    <row r="350" spans="1:11" x14ac:dyDescent="0.25">
      <c r="A350" s="148">
        <f t="shared" si="67"/>
        <v>72</v>
      </c>
      <c r="B350" s="149">
        <f t="shared" si="68"/>
        <v>2194</v>
      </c>
      <c r="C350" s="151">
        <f t="shared" si="69"/>
        <v>-9293.8591327811519</v>
      </c>
      <c r="D350" s="151">
        <f t="shared" si="70"/>
        <v>101.98125832657028</v>
      </c>
      <c r="E350" s="152">
        <f t="shared" si="71"/>
        <v>0</v>
      </c>
      <c r="F350" s="151">
        <f t="shared" si="72"/>
        <v>101.98125832657028</v>
      </c>
      <c r="G350" s="151">
        <f t="shared" si="73"/>
        <v>165.8765398644407</v>
      </c>
      <c r="H350" s="151">
        <f t="shared" si="74"/>
        <v>-63.895281537870424</v>
      </c>
      <c r="I350" s="151">
        <f t="shared" si="75"/>
        <v>-9459.7356726455928</v>
      </c>
      <c r="J350" s="147"/>
      <c r="K350" s="147"/>
    </row>
    <row r="351" spans="1:11" x14ac:dyDescent="0.25">
      <c r="A351" s="148">
        <f t="shared" si="67"/>
        <v>73</v>
      </c>
      <c r="B351" s="149">
        <f t="shared" si="68"/>
        <v>2225</v>
      </c>
      <c r="C351" s="151">
        <f t="shared" si="69"/>
        <v>-9459.7356726455928</v>
      </c>
      <c r="D351" s="151">
        <f t="shared" si="70"/>
        <v>101.98125832657028</v>
      </c>
      <c r="E351" s="152">
        <f t="shared" si="71"/>
        <v>0</v>
      </c>
      <c r="F351" s="151">
        <f t="shared" si="72"/>
        <v>101.98125832657028</v>
      </c>
      <c r="G351" s="151">
        <f t="shared" si="73"/>
        <v>167.01694107600872</v>
      </c>
      <c r="H351" s="151">
        <f t="shared" si="74"/>
        <v>-65.03568274943845</v>
      </c>
      <c r="I351" s="151">
        <f t="shared" si="75"/>
        <v>-9626.7526137216009</v>
      </c>
      <c r="J351" s="147"/>
      <c r="K351" s="147"/>
    </row>
    <row r="352" spans="1:11" x14ac:dyDescent="0.25">
      <c r="A352" s="148">
        <f t="shared" si="67"/>
        <v>74</v>
      </c>
      <c r="B352" s="149">
        <f t="shared" si="68"/>
        <v>2253</v>
      </c>
      <c r="C352" s="151">
        <f t="shared" si="69"/>
        <v>-9626.7526137216009</v>
      </c>
      <c r="D352" s="151">
        <f t="shared" si="70"/>
        <v>101.98125832657028</v>
      </c>
      <c r="E352" s="152">
        <f t="shared" si="71"/>
        <v>0</v>
      </c>
      <c r="F352" s="151">
        <f t="shared" si="72"/>
        <v>101.98125832657028</v>
      </c>
      <c r="G352" s="151">
        <f t="shared" si="73"/>
        <v>168.1651825459063</v>
      </c>
      <c r="H352" s="151">
        <f t="shared" si="74"/>
        <v>-66.183924219336006</v>
      </c>
      <c r="I352" s="151">
        <f t="shared" si="75"/>
        <v>-9794.9177962675076</v>
      </c>
      <c r="J352" s="147"/>
      <c r="K352" s="147"/>
    </row>
    <row r="353" spans="1:11" x14ac:dyDescent="0.25">
      <c r="A353" s="148">
        <f t="shared" si="67"/>
        <v>75</v>
      </c>
      <c r="B353" s="149">
        <f t="shared" si="68"/>
        <v>2284</v>
      </c>
      <c r="C353" s="151">
        <f t="shared" si="69"/>
        <v>-9794.9177962675076</v>
      </c>
      <c r="D353" s="151">
        <f t="shared" si="70"/>
        <v>101.98125832657028</v>
      </c>
      <c r="E353" s="152">
        <f t="shared" si="71"/>
        <v>0</v>
      </c>
      <c r="F353" s="151">
        <f t="shared" si="72"/>
        <v>101.98125832657028</v>
      </c>
      <c r="G353" s="151">
        <f t="shared" si="73"/>
        <v>169.3213181759094</v>
      </c>
      <c r="H353" s="151">
        <f t="shared" si="74"/>
        <v>-67.340059849339113</v>
      </c>
      <c r="I353" s="151">
        <f t="shared" si="75"/>
        <v>-9964.2391144434168</v>
      </c>
      <c r="J353" s="147"/>
      <c r="K353" s="147"/>
    </row>
    <row r="354" spans="1:11" x14ac:dyDescent="0.25">
      <c r="A354" s="148">
        <f t="shared" si="67"/>
        <v>76</v>
      </c>
      <c r="B354" s="149">
        <f t="shared" si="68"/>
        <v>2314</v>
      </c>
      <c r="C354" s="151">
        <f t="shared" si="69"/>
        <v>-9964.2391144434168</v>
      </c>
      <c r="D354" s="151">
        <f t="shared" si="70"/>
        <v>101.98125832657028</v>
      </c>
      <c r="E354" s="152">
        <f t="shared" si="71"/>
        <v>0</v>
      </c>
      <c r="F354" s="151">
        <f t="shared" si="72"/>
        <v>101.98125832657028</v>
      </c>
      <c r="G354" s="151">
        <f t="shared" si="73"/>
        <v>170.48540223836878</v>
      </c>
      <c r="H354" s="151">
        <f t="shared" si="74"/>
        <v>-68.504143911798494</v>
      </c>
      <c r="I354" s="151">
        <f t="shared" si="75"/>
        <v>-10134.724516681785</v>
      </c>
      <c r="J354" s="147"/>
      <c r="K354" s="147"/>
    </row>
    <row r="355" spans="1:11" x14ac:dyDescent="0.25">
      <c r="A355" s="148">
        <f t="shared" si="67"/>
        <v>77</v>
      </c>
      <c r="B355" s="149">
        <f t="shared" si="68"/>
        <v>2345</v>
      </c>
      <c r="C355" s="151">
        <f t="shared" si="69"/>
        <v>-10134.724516681785</v>
      </c>
      <c r="D355" s="151">
        <f t="shared" si="70"/>
        <v>101.98125832657028</v>
      </c>
      <c r="E355" s="152">
        <f t="shared" si="71"/>
        <v>0</v>
      </c>
      <c r="F355" s="151">
        <f t="shared" si="72"/>
        <v>101.98125832657028</v>
      </c>
      <c r="G355" s="151">
        <f t="shared" si="73"/>
        <v>171.65748937875756</v>
      </c>
      <c r="H355" s="151">
        <f t="shared" si="74"/>
        <v>-69.676231052187276</v>
      </c>
      <c r="I355" s="151">
        <f t="shared" si="75"/>
        <v>-10306.382006060543</v>
      </c>
      <c r="J355" s="147"/>
      <c r="K355" s="147"/>
    </row>
    <row r="356" spans="1:11" x14ac:dyDescent="0.25">
      <c r="A356" s="148">
        <f t="shared" si="67"/>
        <v>78</v>
      </c>
      <c r="B356" s="149">
        <f t="shared" si="68"/>
        <v>2375</v>
      </c>
      <c r="C356" s="151">
        <f t="shared" si="69"/>
        <v>-10306.382006060543</v>
      </c>
      <c r="D356" s="151">
        <f t="shared" si="70"/>
        <v>101.98125832657028</v>
      </c>
      <c r="E356" s="152">
        <f t="shared" si="71"/>
        <v>0</v>
      </c>
      <c r="F356" s="151">
        <f t="shared" si="72"/>
        <v>101.98125832657028</v>
      </c>
      <c r="G356" s="151">
        <f t="shared" si="73"/>
        <v>172.83763461823651</v>
      </c>
      <c r="H356" s="151">
        <f t="shared" si="74"/>
        <v>-70.856376291666237</v>
      </c>
      <c r="I356" s="151">
        <f t="shared" si="75"/>
        <v>-10479.219640678779</v>
      </c>
      <c r="J356" s="147"/>
      <c r="K356" s="147"/>
    </row>
    <row r="357" spans="1:11" x14ac:dyDescent="0.25">
      <c r="A357" s="148">
        <f t="shared" si="67"/>
        <v>79</v>
      </c>
      <c r="B357" s="149">
        <f t="shared" si="68"/>
        <v>2406</v>
      </c>
      <c r="C357" s="151">
        <f t="shared" si="69"/>
        <v>-10479.219640678779</v>
      </c>
      <c r="D357" s="151">
        <f t="shared" si="70"/>
        <v>101.98125832657028</v>
      </c>
      <c r="E357" s="152">
        <f t="shared" si="71"/>
        <v>0</v>
      </c>
      <c r="F357" s="151">
        <f t="shared" si="72"/>
        <v>101.98125832657028</v>
      </c>
      <c r="G357" s="151">
        <f t="shared" si="73"/>
        <v>174.02589335623691</v>
      </c>
      <c r="H357" s="151">
        <f t="shared" si="74"/>
        <v>-72.044635029666608</v>
      </c>
      <c r="I357" s="151">
        <f t="shared" si="75"/>
        <v>-10653.245534035015</v>
      </c>
      <c r="J357" s="147"/>
      <c r="K357" s="147"/>
    </row>
    <row r="358" spans="1:11" x14ac:dyDescent="0.25">
      <c r="A358" s="148">
        <f t="shared" si="67"/>
        <v>80</v>
      </c>
      <c r="B358" s="149">
        <f t="shared" si="68"/>
        <v>2437</v>
      </c>
      <c r="C358" s="151">
        <f t="shared" si="69"/>
        <v>-10653.245534035015</v>
      </c>
      <c r="D358" s="151">
        <f t="shared" si="70"/>
        <v>101.98125832657028</v>
      </c>
      <c r="E358" s="152">
        <f t="shared" si="71"/>
        <v>0</v>
      </c>
      <c r="F358" s="151">
        <f t="shared" si="72"/>
        <v>101.98125832657028</v>
      </c>
      <c r="G358" s="151">
        <f t="shared" si="73"/>
        <v>175.22232137306102</v>
      </c>
      <c r="H358" s="151">
        <f t="shared" si="74"/>
        <v>-73.241063046490737</v>
      </c>
      <c r="I358" s="151">
        <f t="shared" si="75"/>
        <v>-10828.467855408077</v>
      </c>
      <c r="J358" s="147"/>
      <c r="K358" s="147"/>
    </row>
    <row r="359" spans="1:11" x14ac:dyDescent="0.25">
      <c r="A359" s="148">
        <f t="shared" si="67"/>
        <v>81</v>
      </c>
      <c r="B359" s="149">
        <f t="shared" si="68"/>
        <v>2467</v>
      </c>
      <c r="C359" s="151">
        <f t="shared" si="69"/>
        <v>-10828.467855408077</v>
      </c>
      <c r="D359" s="151">
        <f t="shared" si="70"/>
        <v>101.98125832657028</v>
      </c>
      <c r="E359" s="152">
        <f t="shared" si="71"/>
        <v>0</v>
      </c>
      <c r="F359" s="151">
        <f t="shared" si="72"/>
        <v>101.98125832657028</v>
      </c>
      <c r="G359" s="151">
        <f t="shared" si="73"/>
        <v>176.42697483250083</v>
      </c>
      <c r="H359" s="151">
        <f t="shared" si="74"/>
        <v>-74.445716505930534</v>
      </c>
      <c r="I359" s="151">
        <f t="shared" si="75"/>
        <v>-11004.894830240577</v>
      </c>
      <c r="J359" s="147"/>
      <c r="K359" s="147"/>
    </row>
    <row r="360" spans="1:11" x14ac:dyDescent="0.25">
      <c r="A360" s="148">
        <f t="shared" si="67"/>
        <v>82</v>
      </c>
      <c r="B360" s="149">
        <f t="shared" si="68"/>
        <v>2498</v>
      </c>
      <c r="C360" s="151">
        <f t="shared" si="69"/>
        <v>-11004.894830240577</v>
      </c>
      <c r="D360" s="151">
        <f t="shared" si="70"/>
        <v>101.98125832657028</v>
      </c>
      <c r="E360" s="152">
        <f t="shared" si="71"/>
        <v>0</v>
      </c>
      <c r="F360" s="151">
        <f t="shared" si="72"/>
        <v>101.98125832657028</v>
      </c>
      <c r="G360" s="151">
        <f t="shared" si="73"/>
        <v>177.63991028447424</v>
      </c>
      <c r="H360" s="151">
        <f t="shared" si="74"/>
        <v>-75.65865195790397</v>
      </c>
      <c r="I360" s="151">
        <f t="shared" si="75"/>
        <v>-11182.53474052505</v>
      </c>
      <c r="J360" s="147"/>
      <c r="K360" s="147"/>
    </row>
    <row r="361" spans="1:11" x14ac:dyDescent="0.25">
      <c r="A361" s="148">
        <f t="shared" si="67"/>
        <v>83</v>
      </c>
      <c r="B361" s="149">
        <f t="shared" si="68"/>
        <v>2528</v>
      </c>
      <c r="C361" s="151">
        <f t="shared" si="69"/>
        <v>-11182.53474052505</v>
      </c>
      <c r="D361" s="151">
        <f t="shared" si="70"/>
        <v>101.98125832657028</v>
      </c>
      <c r="E361" s="152">
        <f t="shared" si="71"/>
        <v>0</v>
      </c>
      <c r="F361" s="151">
        <f t="shared" si="72"/>
        <v>101.98125832657028</v>
      </c>
      <c r="G361" s="151">
        <f t="shared" si="73"/>
        <v>178.86118466767999</v>
      </c>
      <c r="H361" s="151">
        <f t="shared" si="74"/>
        <v>-76.879926341109723</v>
      </c>
      <c r="I361" s="151">
        <f t="shared" si="75"/>
        <v>-11361.39592519273</v>
      </c>
      <c r="J361" s="147"/>
      <c r="K361" s="147"/>
    </row>
    <row r="362" spans="1:11" x14ac:dyDescent="0.25">
      <c r="A362" s="148">
        <f t="shared" si="67"/>
        <v>84</v>
      </c>
      <c r="B362" s="149">
        <f t="shared" si="68"/>
        <v>2559</v>
      </c>
      <c r="C362" s="151">
        <f t="shared" si="69"/>
        <v>-11361.39592519273</v>
      </c>
      <c r="D362" s="151">
        <f t="shared" si="70"/>
        <v>101.98125832657028</v>
      </c>
      <c r="E362" s="152">
        <f t="shared" si="71"/>
        <v>0</v>
      </c>
      <c r="F362" s="151">
        <f t="shared" si="72"/>
        <v>101.98125832657028</v>
      </c>
      <c r="G362" s="151">
        <f t="shared" si="73"/>
        <v>180.09085531227032</v>
      </c>
      <c r="H362" s="151">
        <f t="shared" si="74"/>
        <v>-78.109596985700023</v>
      </c>
      <c r="I362" s="151">
        <f t="shared" si="75"/>
        <v>-11541.486780505</v>
      </c>
      <c r="J362" s="147"/>
      <c r="K362" s="147"/>
    </row>
    <row r="363" spans="1:11" x14ac:dyDescent="0.25">
      <c r="A363" s="148">
        <f t="shared" si="67"/>
        <v>85</v>
      </c>
      <c r="B363" s="149">
        <f t="shared" si="68"/>
        <v>2590</v>
      </c>
      <c r="C363" s="151">
        <f t="shared" si="69"/>
        <v>-11541.486780505</v>
      </c>
      <c r="D363" s="151">
        <f t="shared" si="70"/>
        <v>101.98125832657028</v>
      </c>
      <c r="E363" s="152">
        <f t="shared" si="71"/>
        <v>0</v>
      </c>
      <c r="F363" s="151">
        <f t="shared" si="72"/>
        <v>101.98125832657028</v>
      </c>
      <c r="G363" s="151">
        <f t="shared" si="73"/>
        <v>181.32897994254216</v>
      </c>
      <c r="H363" s="151">
        <f t="shared" si="74"/>
        <v>-79.347721615971878</v>
      </c>
      <c r="I363" s="151">
        <f t="shared" si="75"/>
        <v>-11722.815760447542</v>
      </c>
      <c r="J363" s="147"/>
      <c r="K363" s="147"/>
    </row>
    <row r="364" spans="1:11" x14ac:dyDescent="0.25">
      <c r="A364" s="148">
        <f t="shared" si="67"/>
        <v>86</v>
      </c>
      <c r="B364" s="149">
        <f t="shared" si="68"/>
        <v>2618</v>
      </c>
      <c r="C364" s="151">
        <f t="shared" si="69"/>
        <v>-11722.815760447542</v>
      </c>
      <c r="D364" s="151">
        <f t="shared" si="70"/>
        <v>101.98125832657028</v>
      </c>
      <c r="E364" s="152">
        <f t="shared" si="71"/>
        <v>0</v>
      </c>
      <c r="F364" s="151">
        <f t="shared" si="72"/>
        <v>101.98125832657028</v>
      </c>
      <c r="G364" s="151">
        <f t="shared" si="73"/>
        <v>182.57561667964714</v>
      </c>
      <c r="H364" s="151">
        <f t="shared" si="74"/>
        <v>-80.594358353076856</v>
      </c>
      <c r="I364" s="151">
        <f t="shared" si="75"/>
        <v>-11905.391377127189</v>
      </c>
      <c r="J364" s="147"/>
      <c r="K364" s="147"/>
    </row>
    <row r="365" spans="1:11" x14ac:dyDescent="0.25">
      <c r="A365" s="148">
        <f t="shared" si="67"/>
        <v>87</v>
      </c>
      <c r="B365" s="149">
        <f t="shared" si="68"/>
        <v>2649</v>
      </c>
      <c r="C365" s="151">
        <f t="shared" si="69"/>
        <v>-11905.391377127189</v>
      </c>
      <c r="D365" s="151">
        <f t="shared" si="70"/>
        <v>101.98125832657028</v>
      </c>
      <c r="E365" s="152">
        <f t="shared" si="71"/>
        <v>0</v>
      </c>
      <c r="F365" s="151">
        <f t="shared" si="72"/>
        <v>101.98125832657028</v>
      </c>
      <c r="G365" s="151">
        <f t="shared" si="73"/>
        <v>183.83082404431971</v>
      </c>
      <c r="H365" s="151">
        <f t="shared" si="74"/>
        <v>-81.849565717749428</v>
      </c>
      <c r="I365" s="151">
        <f t="shared" si="75"/>
        <v>-12089.222201171509</v>
      </c>
      <c r="J365" s="147"/>
      <c r="K365" s="147"/>
    </row>
    <row r="366" spans="1:11" x14ac:dyDescent="0.25">
      <c r="A366" s="148">
        <f t="shared" si="67"/>
        <v>88</v>
      </c>
      <c r="B366" s="149">
        <f t="shared" si="68"/>
        <v>2679</v>
      </c>
      <c r="C366" s="151">
        <f t="shared" si="69"/>
        <v>-12089.222201171509</v>
      </c>
      <c r="D366" s="151">
        <f t="shared" si="70"/>
        <v>101.98125832657028</v>
      </c>
      <c r="E366" s="152">
        <f t="shared" si="71"/>
        <v>0</v>
      </c>
      <c r="F366" s="151">
        <f t="shared" si="72"/>
        <v>101.98125832657028</v>
      </c>
      <c r="G366" s="151">
        <f t="shared" si="73"/>
        <v>185.09466095962441</v>
      </c>
      <c r="H366" s="151">
        <f t="shared" si="74"/>
        <v>-83.113402633054122</v>
      </c>
      <c r="I366" s="151">
        <f t="shared" si="75"/>
        <v>-12274.316862131134</v>
      </c>
      <c r="J366" s="147"/>
      <c r="K366" s="147"/>
    </row>
    <row r="367" spans="1:11" x14ac:dyDescent="0.25">
      <c r="A367" s="148">
        <f t="shared" si="67"/>
        <v>89</v>
      </c>
      <c r="B367" s="149">
        <f t="shared" si="68"/>
        <v>2710</v>
      </c>
      <c r="C367" s="151">
        <f t="shared" si="69"/>
        <v>-12274.316862131134</v>
      </c>
      <c r="D367" s="151">
        <f t="shared" si="70"/>
        <v>101.98125832657028</v>
      </c>
      <c r="E367" s="152">
        <f t="shared" si="71"/>
        <v>0</v>
      </c>
      <c r="F367" s="151">
        <f t="shared" si="72"/>
        <v>101.98125832657028</v>
      </c>
      <c r="G367" s="151">
        <f t="shared" si="73"/>
        <v>186.36718675372185</v>
      </c>
      <c r="H367" s="151">
        <f t="shared" si="74"/>
        <v>-84.385928427151555</v>
      </c>
      <c r="I367" s="151">
        <f t="shared" si="75"/>
        <v>-12460.684048884856</v>
      </c>
      <c r="J367" s="147"/>
      <c r="K367" s="147"/>
    </row>
    <row r="368" spans="1:11" x14ac:dyDescent="0.25">
      <c r="A368" s="148">
        <f t="shared" si="67"/>
        <v>90</v>
      </c>
      <c r="B368" s="149">
        <f t="shared" si="68"/>
        <v>2740</v>
      </c>
      <c r="C368" s="151">
        <f t="shared" si="69"/>
        <v>-12460.684048884856</v>
      </c>
      <c r="D368" s="151">
        <f t="shared" si="70"/>
        <v>101.98125832657028</v>
      </c>
      <c r="E368" s="152">
        <f t="shared" si="71"/>
        <v>0</v>
      </c>
      <c r="F368" s="151">
        <f t="shared" si="72"/>
        <v>101.98125832657028</v>
      </c>
      <c r="G368" s="151">
        <f t="shared" si="73"/>
        <v>187.64846116265369</v>
      </c>
      <c r="H368" s="151">
        <f t="shared" si="74"/>
        <v>-85.667202836083391</v>
      </c>
      <c r="I368" s="151">
        <f t="shared" si="75"/>
        <v>-12648.332510047509</v>
      </c>
      <c r="J368" s="147"/>
      <c r="K368" s="147"/>
    </row>
    <row r="369" spans="1:11" x14ac:dyDescent="0.25">
      <c r="A369" s="148">
        <f t="shared" si="67"/>
        <v>91</v>
      </c>
      <c r="B369" s="149">
        <f t="shared" si="68"/>
        <v>2771</v>
      </c>
      <c r="C369" s="151">
        <f t="shared" si="69"/>
        <v>-12648.332510047509</v>
      </c>
      <c r="D369" s="151">
        <f t="shared" si="70"/>
        <v>101.98125832657028</v>
      </c>
      <c r="E369" s="152">
        <f t="shared" si="71"/>
        <v>0</v>
      </c>
      <c r="F369" s="151">
        <f t="shared" si="72"/>
        <v>101.98125832657028</v>
      </c>
      <c r="G369" s="151">
        <f t="shared" si="73"/>
        <v>188.93854433314692</v>
      </c>
      <c r="H369" s="151">
        <f t="shared" si="74"/>
        <v>-86.957286006576624</v>
      </c>
      <c r="I369" s="151">
        <f t="shared" si="75"/>
        <v>-12837.271054380655</v>
      </c>
      <c r="J369" s="147"/>
      <c r="K369" s="147"/>
    </row>
    <row r="370" spans="1:11" x14ac:dyDescent="0.25">
      <c r="A370" s="148">
        <f t="shared" si="67"/>
        <v>92</v>
      </c>
      <c r="B370" s="149">
        <f t="shared" si="68"/>
        <v>2802</v>
      </c>
      <c r="C370" s="151">
        <f t="shared" si="69"/>
        <v>-12837.271054380655</v>
      </c>
      <c r="D370" s="151">
        <f t="shared" si="70"/>
        <v>101.98125832657028</v>
      </c>
      <c r="E370" s="152">
        <f t="shared" si="71"/>
        <v>0</v>
      </c>
      <c r="F370" s="151">
        <f t="shared" si="72"/>
        <v>101.98125832657028</v>
      </c>
      <c r="G370" s="151">
        <f t="shared" si="73"/>
        <v>190.23749682543729</v>
      </c>
      <c r="H370" s="151">
        <f t="shared" si="74"/>
        <v>-88.256238498867006</v>
      </c>
      <c r="I370" s="151">
        <f t="shared" si="75"/>
        <v>-13027.508551206092</v>
      </c>
      <c r="J370" s="147"/>
      <c r="K370" s="147"/>
    </row>
    <row r="371" spans="1:11" x14ac:dyDescent="0.25">
      <c r="A371" s="148">
        <f t="shared" si="67"/>
        <v>93</v>
      </c>
      <c r="B371" s="149">
        <f t="shared" si="68"/>
        <v>2832</v>
      </c>
      <c r="C371" s="151">
        <f t="shared" si="69"/>
        <v>-13027.508551206092</v>
      </c>
      <c r="D371" s="151">
        <f t="shared" si="70"/>
        <v>101.98125832657028</v>
      </c>
      <c r="E371" s="152">
        <f t="shared" si="71"/>
        <v>0</v>
      </c>
      <c r="F371" s="151">
        <f t="shared" si="72"/>
        <v>101.98125832657028</v>
      </c>
      <c r="G371" s="151">
        <f t="shared" si="73"/>
        <v>191.54537961611217</v>
      </c>
      <c r="H371" s="151">
        <f t="shared" si="74"/>
        <v>-89.564121289541887</v>
      </c>
      <c r="I371" s="151">
        <f t="shared" si="75"/>
        <v>-13219.053930822205</v>
      </c>
      <c r="J371" s="147"/>
      <c r="K371" s="147"/>
    </row>
    <row r="372" spans="1:11" x14ac:dyDescent="0.25">
      <c r="A372" s="148">
        <f t="shared" si="67"/>
        <v>94</v>
      </c>
      <c r="B372" s="149">
        <f t="shared" si="68"/>
        <v>2863</v>
      </c>
      <c r="C372" s="151">
        <f t="shared" si="69"/>
        <v>-13219.053930822205</v>
      </c>
      <c r="D372" s="151">
        <f t="shared" si="70"/>
        <v>101.98125832657028</v>
      </c>
      <c r="E372" s="152">
        <f t="shared" si="71"/>
        <v>0</v>
      </c>
      <c r="F372" s="151">
        <f t="shared" si="72"/>
        <v>101.98125832657028</v>
      </c>
      <c r="G372" s="151">
        <f t="shared" si="73"/>
        <v>192.86225410097296</v>
      </c>
      <c r="H372" s="151">
        <f t="shared" si="74"/>
        <v>-90.880995774402663</v>
      </c>
      <c r="I372" s="151">
        <f t="shared" si="75"/>
        <v>-13411.916184923179</v>
      </c>
      <c r="J372" s="147"/>
      <c r="K372" s="147"/>
    </row>
    <row r="373" spans="1:11" x14ac:dyDescent="0.25">
      <c r="A373" s="148">
        <f t="shared" si="67"/>
        <v>95</v>
      </c>
      <c r="B373" s="149">
        <f t="shared" si="68"/>
        <v>2893</v>
      </c>
      <c r="C373" s="151">
        <f t="shared" si="69"/>
        <v>-13411.916184923179</v>
      </c>
      <c r="D373" s="151">
        <f t="shared" si="70"/>
        <v>101.98125832657028</v>
      </c>
      <c r="E373" s="152">
        <f t="shared" si="71"/>
        <v>0</v>
      </c>
      <c r="F373" s="151">
        <f t="shared" si="72"/>
        <v>101.98125832657028</v>
      </c>
      <c r="G373" s="151">
        <f t="shared" si="73"/>
        <v>194.18818209791715</v>
      </c>
      <c r="H373" s="151">
        <f t="shared" si="74"/>
        <v>-92.206923771346851</v>
      </c>
      <c r="I373" s="151">
        <f t="shared" si="75"/>
        <v>-13606.104367021097</v>
      </c>
      <c r="J373" s="147"/>
      <c r="K373" s="147"/>
    </row>
    <row r="374" spans="1:11" x14ac:dyDescent="0.25">
      <c r="A374" s="148">
        <f t="shared" si="67"/>
        <v>96</v>
      </c>
      <c r="B374" s="149">
        <f t="shared" si="68"/>
        <v>2924</v>
      </c>
      <c r="C374" s="151">
        <f t="shared" si="69"/>
        <v>-13606.104367021097</v>
      </c>
      <c r="D374" s="151">
        <f t="shared" si="70"/>
        <v>101.98125832657028</v>
      </c>
      <c r="E374" s="152">
        <f t="shared" si="71"/>
        <v>0</v>
      </c>
      <c r="F374" s="151">
        <f t="shared" si="72"/>
        <v>101.98125832657028</v>
      </c>
      <c r="G374" s="151">
        <f t="shared" si="73"/>
        <v>195.52322584984034</v>
      </c>
      <c r="H374" s="151">
        <f t="shared" si="74"/>
        <v>-93.541967523270046</v>
      </c>
      <c r="I374" s="151">
        <f t="shared" si="75"/>
        <v>-13801.627592870936</v>
      </c>
      <c r="J374" s="147"/>
      <c r="K374" s="147"/>
    </row>
    <row r="375" spans="1:11" x14ac:dyDescent="0.25">
      <c r="A375" s="148">
        <f t="shared" si="67"/>
        <v>97</v>
      </c>
      <c r="B375" s="149">
        <f t="shared" si="68"/>
        <v>2955</v>
      </c>
      <c r="C375" s="151">
        <f t="shared" si="69"/>
        <v>-13801.627592870936</v>
      </c>
      <c r="D375" s="151">
        <f t="shared" si="70"/>
        <v>101.98125832657028</v>
      </c>
      <c r="E375" s="152">
        <f t="shared" si="71"/>
        <v>0</v>
      </c>
      <c r="F375" s="151">
        <f t="shared" si="72"/>
        <v>101.98125832657028</v>
      </c>
      <c r="G375" s="151">
        <f t="shared" si="73"/>
        <v>196.867448027558</v>
      </c>
      <c r="H375" s="151">
        <f t="shared" si="74"/>
        <v>-94.8861897009877</v>
      </c>
      <c r="I375" s="151">
        <f t="shared" si="75"/>
        <v>-13998.495040898495</v>
      </c>
      <c r="J375" s="147"/>
      <c r="K375" s="147"/>
    </row>
    <row r="376" spans="1:11" x14ac:dyDescent="0.25">
      <c r="A376" s="148">
        <f t="shared" si="67"/>
        <v>98</v>
      </c>
      <c r="B376" s="149">
        <f t="shared" si="68"/>
        <v>2984</v>
      </c>
      <c r="C376" s="151">
        <f t="shared" si="69"/>
        <v>-13998.495040898495</v>
      </c>
      <c r="D376" s="151">
        <f t="shared" si="70"/>
        <v>101.98125832657028</v>
      </c>
      <c r="E376" s="152">
        <f t="shared" si="71"/>
        <v>0</v>
      </c>
      <c r="F376" s="151">
        <f t="shared" si="72"/>
        <v>101.98125832657028</v>
      </c>
      <c r="G376" s="151">
        <f t="shared" si="73"/>
        <v>198.22091173274745</v>
      </c>
      <c r="H376" s="151">
        <f t="shared" si="74"/>
        <v>-96.239653406177169</v>
      </c>
      <c r="I376" s="151">
        <f t="shared" si="75"/>
        <v>-14196.715952631243</v>
      </c>
      <c r="J376" s="147"/>
      <c r="K376" s="147"/>
    </row>
    <row r="377" spans="1:11" x14ac:dyDescent="0.25">
      <c r="A377" s="148">
        <f t="shared" si="67"/>
        <v>99</v>
      </c>
      <c r="B377" s="149">
        <f t="shared" si="68"/>
        <v>3015</v>
      </c>
      <c r="C377" s="151">
        <f t="shared" si="69"/>
        <v>-14196.715952631243</v>
      </c>
      <c r="D377" s="151">
        <f t="shared" si="70"/>
        <v>101.98125832657028</v>
      </c>
      <c r="E377" s="152">
        <f t="shared" si="71"/>
        <v>0</v>
      </c>
      <c r="F377" s="151">
        <f t="shared" si="72"/>
        <v>101.98125832657028</v>
      </c>
      <c r="G377" s="151">
        <f t="shared" si="73"/>
        <v>199.58368050091008</v>
      </c>
      <c r="H377" s="151">
        <f t="shared" si="74"/>
        <v>-97.602422174339793</v>
      </c>
      <c r="I377" s="151">
        <f t="shared" si="75"/>
        <v>-14396.299633132152</v>
      </c>
      <c r="J377" s="147"/>
      <c r="K377" s="147"/>
    </row>
    <row r="378" spans="1:11" x14ac:dyDescent="0.25">
      <c r="A378" s="156"/>
      <c r="B378" s="156"/>
      <c r="C378" s="156"/>
      <c r="D378" s="156"/>
      <c r="E378" s="156"/>
      <c r="F378" s="156"/>
      <c r="G378" s="156"/>
      <c r="H378" s="156"/>
      <c r="I378" s="156"/>
      <c r="J378" s="157"/>
    </row>
    <row r="379" spans="1:11" x14ac:dyDescent="0.25">
      <c r="J379" s="157"/>
    </row>
    <row r="380" spans="1:11" x14ac:dyDescent="0.25">
      <c r="J380" s="157"/>
    </row>
    <row r="381" spans="1:11" x14ac:dyDescent="0.25">
      <c r="J381" s="157"/>
    </row>
    <row r="382" spans="1:11" x14ac:dyDescent="0.25">
      <c r="J382" s="157"/>
    </row>
    <row r="383" spans="1:11" x14ac:dyDescent="0.25">
      <c r="J383" s="157"/>
    </row>
    <row r="384" spans="1:11" x14ac:dyDescent="0.25">
      <c r="J384" s="157"/>
    </row>
    <row r="385" spans="10:10" x14ac:dyDescent="0.25">
      <c r="J385" s="157"/>
    </row>
    <row r="386" spans="10:10" x14ac:dyDescent="0.25">
      <c r="J386" s="157"/>
    </row>
    <row r="387" spans="10:10" x14ac:dyDescent="0.25">
      <c r="J387" s="157"/>
    </row>
    <row r="388" spans="10:10" x14ac:dyDescent="0.25">
      <c r="J388" s="157"/>
    </row>
    <row r="389" spans="10:10" x14ac:dyDescent="0.25">
      <c r="J389" s="157"/>
    </row>
    <row r="390" spans="10:10" x14ac:dyDescent="0.25">
      <c r="J390" s="157"/>
    </row>
    <row r="391" spans="10:10" x14ac:dyDescent="0.25">
      <c r="J391" s="157"/>
    </row>
    <row r="392" spans="10:10" x14ac:dyDescent="0.25">
      <c r="J392" s="157"/>
    </row>
    <row r="393" spans="10:10" x14ac:dyDescent="0.25">
      <c r="J393" s="157"/>
    </row>
    <row r="394" spans="10:10" x14ac:dyDescent="0.25">
      <c r="J394" s="157"/>
    </row>
    <row r="395" spans="10:10" x14ac:dyDescent="0.25">
      <c r="J395" s="157"/>
    </row>
    <row r="396" spans="10:10" x14ac:dyDescent="0.25">
      <c r="J396" s="157"/>
    </row>
    <row r="397" spans="10:10" x14ac:dyDescent="0.25">
      <c r="J397" s="157"/>
    </row>
    <row r="398" spans="10:10" x14ac:dyDescent="0.25">
      <c r="J398" s="157"/>
    </row>
    <row r="399" spans="10:10" x14ac:dyDescent="0.25">
      <c r="J399" s="157"/>
    </row>
    <row r="400" spans="10:10" x14ac:dyDescent="0.25">
      <c r="J400" s="157"/>
    </row>
    <row r="401" spans="10:10" x14ac:dyDescent="0.25">
      <c r="J401" s="157"/>
    </row>
    <row r="402" spans="10:10" x14ac:dyDescent="0.25">
      <c r="J402" s="157"/>
    </row>
  </sheetData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Cash Flow &amp; Income Statement</vt:lpstr>
      <vt:lpstr>Amortization Table</vt:lpstr>
      <vt:lpstr>Sheet1</vt:lpstr>
      <vt:lpstr>'Amortization Table'!Beg_Bal</vt:lpstr>
      <vt:lpstr>'Amortization Table'!Data</vt:lpstr>
      <vt:lpstr>'Amortization Table'!End_Bal</vt:lpstr>
      <vt:lpstr>'Amortization Table'!Extra_Pay</vt:lpstr>
      <vt:lpstr>'Amortization Table'!Full_Print</vt:lpstr>
      <vt:lpstr>'Amortization Table'!Int</vt:lpstr>
      <vt:lpstr>'Amortization Table'!Interest_Rate</vt:lpstr>
      <vt:lpstr>'Amortization Table'!Loan_Amount</vt:lpstr>
      <vt:lpstr>'Amortization Table'!Loan_Start</vt:lpstr>
      <vt:lpstr>'Amortization Table'!Loan_Years</vt:lpstr>
      <vt:lpstr>'Amortization Table'!Pay_Date</vt:lpstr>
      <vt:lpstr>'Amortization Table'!Pay_Num</vt:lpstr>
      <vt:lpstr>'Amortization Table'!Princ</vt:lpstr>
      <vt:lpstr>'Amortization Table'!Print_Area</vt:lpstr>
      <vt:lpstr>'Cash Flow &amp; Income Statement'!Print_Area</vt:lpstr>
      <vt:lpstr>'Amortization Table'!Print_Titles</vt:lpstr>
      <vt:lpstr>'Amortization Table'!Sched_Pay</vt:lpstr>
      <vt:lpstr>'Amortization Table'!Scheduled_Extra_Payments</vt:lpstr>
      <vt:lpstr>'Amortization Table'!Scheduled_Interest_Rate</vt:lpstr>
      <vt:lpstr>'Amortization Table'!Scheduled_Monthly_Payment</vt:lpstr>
      <vt:lpstr>'Amortization Table'!Total_Interest</vt:lpstr>
      <vt:lpstr>'Amortization Table'!Total_Pay</vt:lpstr>
    </vt:vector>
  </TitlesOfParts>
  <Company>HowBizWorks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Cash Flow Statement</dc:title>
  <dc:creator>Lee Ann Obringer</dc:creator>
  <cp:lastModifiedBy>Jeremy Hofer</cp:lastModifiedBy>
  <cp:lastPrinted>2017-10-27T23:35:04Z</cp:lastPrinted>
  <dcterms:created xsi:type="dcterms:W3CDTF">1996-01-09T23:57:06Z</dcterms:created>
  <dcterms:modified xsi:type="dcterms:W3CDTF">2018-02-21T00:59:54Z</dcterms:modified>
</cp:coreProperties>
</file>